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augruppe.sharepoint.com/sites/SekretariatGFBRZDeutschland/Freigegebene Dokumente/Extern/04_Hochschulen/03_TH Köln/Bachelor/Tiefbau/"/>
    </mc:Choice>
  </mc:AlternateContent>
  <xr:revisionPtr revIDLastSave="86" documentId="11_CCF2B08FB1E36D7209C83FDF3FDBFB6863DEC1AC" xr6:coauthVersionLast="47" xr6:coauthVersionMax="47" xr10:uidLastSave="{C6DB4C40-2D34-44AD-A618-4C077A6C2FAC}"/>
  <bookViews>
    <workbookView xWindow="-110" yWindow="-110" windowWidth="38620" windowHeight="21220" activeTab="3" xr2:uid="{00000000-000D-0000-FFFF-FFFF00000000}"/>
  </bookViews>
  <sheets>
    <sheet name="Kostenermittlung" sheetId="2" r:id="rId1"/>
    <sheet name="Angebotspreis" sheetId="3" r:id="rId2"/>
    <sheet name="Umlageverteilung" sheetId="5" r:id="rId3"/>
    <sheet name="Preisermittlu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  <c r="H16" i="3"/>
  <c r="H15" i="3"/>
  <c r="H14" i="3"/>
  <c r="G3" i="4"/>
  <c r="H3" i="4"/>
  <c r="D12" i="3"/>
  <c r="D14" i="3" s="1"/>
  <c r="D5" i="3" s="1"/>
  <c r="B5" i="4" l="1"/>
  <c r="B6" i="4"/>
  <c r="B4" i="4"/>
  <c r="C5" i="4"/>
  <c r="D5" i="4"/>
  <c r="E5" i="4"/>
  <c r="C6" i="4"/>
  <c r="D6" i="4"/>
  <c r="E6" i="4"/>
  <c r="D4" i="4"/>
  <c r="E4" i="4"/>
  <c r="C4" i="4"/>
  <c r="B11" i="2"/>
  <c r="H12" i="2" l="1"/>
  <c r="I12" i="2" s="1"/>
  <c r="H11" i="2"/>
  <c r="I11" i="2" s="1"/>
  <c r="H10" i="2"/>
  <c r="I10" i="2" s="1"/>
  <c r="I4" i="2"/>
  <c r="I2" i="2"/>
  <c r="H3" i="2"/>
  <c r="I3" i="2" s="1"/>
  <c r="I5" i="2" s="1"/>
  <c r="E2" i="3" s="1"/>
  <c r="H4" i="2"/>
  <c r="H2" i="2"/>
  <c r="G4" i="4"/>
  <c r="H4" i="4"/>
  <c r="C7" i="4"/>
  <c r="E16" i="5" s="1"/>
  <c r="D7" i="4"/>
  <c r="E10" i="5" s="1"/>
  <c r="F10" i="5" s="1"/>
  <c r="E7" i="4"/>
  <c r="E9" i="5" s="1"/>
  <c r="F9" i="5" s="1"/>
  <c r="H5" i="4"/>
  <c r="H6" i="4"/>
  <c r="G5" i="4"/>
  <c r="G6" i="4"/>
  <c r="I13" i="2" l="1"/>
  <c r="E3" i="3" s="1"/>
  <c r="D4" i="5" s="1"/>
  <c r="F11" i="5"/>
  <c r="F15" i="5" s="1"/>
  <c r="G7" i="4"/>
  <c r="H7" i="4"/>
  <c r="E4" i="3"/>
  <c r="E5" i="3" s="1"/>
  <c r="D5" i="5" s="1"/>
  <c r="D6" i="5" l="1"/>
  <c r="F14" i="5" s="1"/>
  <c r="F16" i="5" s="1"/>
  <c r="D16" i="5" s="1"/>
  <c r="F3" i="4" s="1"/>
  <c r="F4" i="4" s="1"/>
  <c r="J4" i="4" s="1"/>
  <c r="I4" i="4" s="1"/>
  <c r="E6" i="3"/>
  <c r="H11" i="3" l="1"/>
  <c r="H10" i="3"/>
  <c r="H12" i="3" s="1"/>
  <c r="F5" i="4"/>
  <c r="J5" i="4" s="1"/>
  <c r="I5" i="4" s="1"/>
  <c r="F6" i="4"/>
  <c r="J6" i="4" s="1"/>
  <c r="I6" i="4" s="1"/>
  <c r="J7" i="4" l="1"/>
  <c r="F7" i="4"/>
</calcChain>
</file>

<file path=xl/sharedStrings.xml><?xml version="1.0" encoding="utf-8"?>
<sst xmlns="http://schemas.openxmlformats.org/spreadsheetml/2006/main" count="80" uniqueCount="55">
  <si>
    <t>Preise</t>
  </si>
  <si>
    <t>Position</t>
  </si>
  <si>
    <t>Lohn</t>
  </si>
  <si>
    <t>Geräte</t>
  </si>
  <si>
    <t>SoKo</t>
  </si>
  <si>
    <t>EP</t>
  </si>
  <si>
    <t>GP</t>
  </si>
  <si>
    <t>AGK</t>
  </si>
  <si>
    <t>Menge</t>
  </si>
  <si>
    <t>Einheit</t>
  </si>
  <si>
    <t>Beschreibung</t>
  </si>
  <si>
    <t>EK/ME</t>
  </si>
  <si>
    <r>
      <t xml:space="preserve">∑ </t>
    </r>
    <r>
      <rPr>
        <sz val="8"/>
        <color theme="1"/>
        <rFont val="Arial"/>
        <family val="2"/>
      </rPr>
      <t>EK</t>
    </r>
  </si>
  <si>
    <t>m³</t>
  </si>
  <si>
    <t>Grabenaushub</t>
  </si>
  <si>
    <t>m</t>
  </si>
  <si>
    <t>Rohre verlegen</t>
  </si>
  <si>
    <t>Grabenverfüllung</t>
  </si>
  <si>
    <t>∑ EKT</t>
  </si>
  <si>
    <t>Int. Position</t>
  </si>
  <si>
    <r>
      <t xml:space="preserve">∑ </t>
    </r>
    <r>
      <rPr>
        <sz val="8"/>
        <color theme="1"/>
        <rFont val="Arial"/>
        <family val="2"/>
      </rPr>
      <t xml:space="preserve">EK </t>
    </r>
  </si>
  <si>
    <t>Int. 001</t>
  </si>
  <si>
    <t>Stück</t>
  </si>
  <si>
    <t>Baustelleneinrichtung</t>
  </si>
  <si>
    <t>Int. 002</t>
  </si>
  <si>
    <t>Baustellenvorhaltung</t>
  </si>
  <si>
    <t>Int. 003</t>
  </si>
  <si>
    <t>Baustellenräumung</t>
  </si>
  <si>
    <t>∑ BGK</t>
  </si>
  <si>
    <t>Einzelkosten der Teilleistungen</t>
  </si>
  <si>
    <t>+</t>
  </si>
  <si>
    <t>Baustellengemeinkosten</t>
  </si>
  <si>
    <t>=</t>
  </si>
  <si>
    <t>Herstellkosten</t>
  </si>
  <si>
    <t>Zuschlag für AGK und Gewinn</t>
  </si>
  <si>
    <t>(Angebots-)Preis</t>
  </si>
  <si>
    <t>∑ Einzelkosten der Teilleistungen</t>
  </si>
  <si>
    <t>Zuschläge für BGK, AGK und Gewinn</t>
  </si>
  <si>
    <t>Gewinn</t>
  </si>
  <si>
    <t>Arbeitstage</t>
  </si>
  <si>
    <t>Gesamtzuschlag von oben</t>
  </si>
  <si>
    <t>BGK</t>
  </si>
  <si>
    <t>AGK + G</t>
  </si>
  <si>
    <t>Gesamtumlage</t>
  </si>
  <si>
    <t>Zuschlag auf SoKo</t>
  </si>
  <si>
    <t>Zuschlag auf NU</t>
  </si>
  <si>
    <t>EKT</t>
  </si>
  <si>
    <t>Umlage</t>
  </si>
  <si>
    <t>Vorabumlage</t>
  </si>
  <si>
    <t>Restumlage auf Lohn</t>
  </si>
  <si>
    <t>nur EKT-Positionen</t>
  </si>
  <si>
    <t>Gesamtzuschlag von unten</t>
  </si>
  <si>
    <t>Ergebnis</t>
  </si>
  <si>
    <t>DB</t>
  </si>
  <si>
    <t>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</si>
</sst>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8" fontId="1" fillId="0" borderId="0" xfId="0" applyNumberFormat="1" applyFont="1" applyAlignment="1">
      <alignment horizontal="right" vertical="center" wrapText="1"/>
    </xf>
    <xf numFmtId="8" fontId="1" fillId="0" borderId="10" xfId="0" applyNumberFormat="1" applyFont="1" applyBorder="1" applyAlignment="1">
      <alignment horizontal="right" vertical="center" wrapText="1"/>
    </xf>
    <xf numFmtId="8" fontId="2" fillId="0" borderId="0" xfId="0" applyNumberFormat="1" applyFont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10" fontId="1" fillId="3" borderId="12" xfId="0" applyNumberFormat="1" applyFont="1" applyFill="1" applyBorder="1" applyAlignment="1">
      <alignment horizontal="right" vertical="center" wrapText="1"/>
    </xf>
    <xf numFmtId="9" fontId="1" fillId="3" borderId="12" xfId="0" applyNumberFormat="1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0" fontId="1" fillId="0" borderId="10" xfId="0" applyNumberFormat="1" applyFont="1" applyBorder="1" applyAlignment="1">
      <alignment vertical="center" wrapText="1"/>
    </xf>
    <xf numFmtId="8" fontId="0" fillId="0" borderId="0" xfId="0" applyNumberFormat="1"/>
    <xf numFmtId="0" fontId="1" fillId="4" borderId="0" xfId="0" applyFont="1" applyFill="1"/>
    <xf numFmtId="10" fontId="1" fillId="4" borderId="0" xfId="0" applyNumberFormat="1" applyFont="1" applyFill="1"/>
    <xf numFmtId="0" fontId="2" fillId="4" borderId="0" xfId="0" applyFont="1" applyFill="1"/>
    <xf numFmtId="10" fontId="2" fillId="4" borderId="0" xfId="0" applyNumberFormat="1" applyFont="1" applyFill="1"/>
    <xf numFmtId="0" fontId="0" fillId="4" borderId="0" xfId="0" applyFill="1"/>
    <xf numFmtId="0" fontId="3" fillId="0" borderId="4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8" fontId="3" fillId="0" borderId="0" xfId="0" applyNumberFormat="1" applyFont="1"/>
    <xf numFmtId="0" fontId="3" fillId="0" borderId="8" xfId="0" applyFont="1" applyBorder="1"/>
    <xf numFmtId="8" fontId="3" fillId="0" borderId="8" xfId="0" applyNumberFormat="1" applyFont="1" applyBorder="1"/>
    <xf numFmtId="0" fontId="4" fillId="0" borderId="0" xfId="0" applyFont="1"/>
    <xf numFmtId="8" fontId="4" fillId="0" borderId="0" xfId="0" applyNumberFormat="1" applyFont="1"/>
    <xf numFmtId="10" fontId="3" fillId="0" borderId="0" xfId="0" applyNumberFormat="1" applyFont="1"/>
    <xf numFmtId="10" fontId="3" fillId="4" borderId="0" xfId="0" applyNumberFormat="1" applyFont="1" applyFill="1"/>
    <xf numFmtId="0" fontId="3" fillId="0" borderId="7" xfId="0" applyFont="1" applyBorder="1"/>
    <xf numFmtId="0" fontId="3" fillId="0" borderId="9" xfId="0" applyFont="1" applyBorder="1"/>
    <xf numFmtId="164" fontId="0" fillId="0" borderId="0" xfId="0" applyNumberFormat="1"/>
    <xf numFmtId="0" fontId="0" fillId="5" borderId="0" xfId="0" applyFill="1"/>
    <xf numFmtId="8" fontId="0" fillId="5" borderId="0" xfId="0" applyNumberFormat="1" applyFill="1"/>
    <xf numFmtId="8" fontId="0" fillId="6" borderId="0" xfId="0" applyNumberFormat="1" applyFill="1"/>
    <xf numFmtId="0" fontId="3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showGridLines="0" zoomScale="150" zoomScaleNormal="150" workbookViewId="0">
      <selection activeCell="I16" sqref="I16"/>
    </sheetView>
  </sheetViews>
  <sheetFormatPr baseColWidth="10" defaultRowHeight="14.5" x14ac:dyDescent="0.35"/>
  <cols>
    <col min="4" max="4" width="15.81640625" customWidth="1"/>
    <col min="9" max="9" width="14.453125" customWidth="1"/>
  </cols>
  <sheetData>
    <row r="1" spans="1:9" ht="25" customHeight="1" x14ac:dyDescent="0.35">
      <c r="A1" s="8" t="s">
        <v>1</v>
      </c>
      <c r="B1" s="8" t="s">
        <v>8</v>
      </c>
      <c r="C1" s="8" t="s">
        <v>9</v>
      </c>
      <c r="D1" s="8" t="s">
        <v>10</v>
      </c>
      <c r="E1" s="1" t="s">
        <v>2</v>
      </c>
      <c r="F1" s="1" t="s">
        <v>3</v>
      </c>
      <c r="G1" s="1" t="s">
        <v>4</v>
      </c>
      <c r="H1" s="1" t="s">
        <v>11</v>
      </c>
      <c r="I1" s="2" t="s">
        <v>12</v>
      </c>
    </row>
    <row r="2" spans="1:9" ht="25" customHeight="1" x14ac:dyDescent="0.35">
      <c r="A2" s="9">
        <v>1001</v>
      </c>
      <c r="B2" s="9">
        <v>1000</v>
      </c>
      <c r="C2" s="10" t="s">
        <v>13</v>
      </c>
      <c r="D2" s="10" t="s">
        <v>14</v>
      </c>
      <c r="E2" s="3">
        <v>45</v>
      </c>
      <c r="F2" s="3">
        <v>100</v>
      </c>
      <c r="G2" s="3">
        <v>50</v>
      </c>
      <c r="H2" s="3">
        <f>SUM(E2:G2)</f>
        <v>195</v>
      </c>
      <c r="I2" s="3">
        <f>H2*B2</f>
        <v>195000</v>
      </c>
    </row>
    <row r="3" spans="1:9" ht="25" customHeight="1" x14ac:dyDescent="0.35">
      <c r="A3" s="9">
        <v>1002</v>
      </c>
      <c r="B3" s="10">
        <v>500</v>
      </c>
      <c r="C3" s="10" t="s">
        <v>15</v>
      </c>
      <c r="D3" s="10" t="s">
        <v>16</v>
      </c>
      <c r="E3" s="3">
        <v>35</v>
      </c>
      <c r="F3" s="3">
        <v>50</v>
      </c>
      <c r="G3" s="3">
        <v>600</v>
      </c>
      <c r="H3" s="3">
        <f t="shared" ref="H3:H4" si="0">SUM(E3:G3)</f>
        <v>685</v>
      </c>
      <c r="I3" s="3">
        <f t="shared" ref="I3:I4" si="1">H3*B3</f>
        <v>342500</v>
      </c>
    </row>
    <row r="4" spans="1:9" ht="25" customHeight="1" x14ac:dyDescent="0.35">
      <c r="A4" s="9">
        <v>1003</v>
      </c>
      <c r="B4" s="9">
        <v>1000</v>
      </c>
      <c r="C4" s="10" t="s">
        <v>13</v>
      </c>
      <c r="D4" s="10" t="s">
        <v>17</v>
      </c>
      <c r="E4" s="3">
        <v>25</v>
      </c>
      <c r="F4" s="3">
        <v>30</v>
      </c>
      <c r="G4" s="3">
        <v>10</v>
      </c>
      <c r="H4" s="3">
        <f t="shared" si="0"/>
        <v>65</v>
      </c>
      <c r="I4" s="3">
        <f t="shared" si="1"/>
        <v>65000</v>
      </c>
    </row>
    <row r="5" spans="1:9" ht="25" customHeight="1" x14ac:dyDescent="0.35">
      <c r="A5" s="5"/>
      <c r="B5" s="5"/>
      <c r="C5" s="5"/>
      <c r="D5" s="5"/>
      <c r="E5" s="6"/>
      <c r="F5" s="6"/>
      <c r="G5" s="7"/>
      <c r="H5" s="4" t="s">
        <v>18</v>
      </c>
      <c r="I5" s="4">
        <f>SUM(I2:I4)</f>
        <v>602500</v>
      </c>
    </row>
    <row r="9" spans="1:9" ht="25" customHeight="1" x14ac:dyDescent="0.35">
      <c r="A9" s="8" t="s">
        <v>19</v>
      </c>
      <c r="B9" s="8" t="s">
        <v>8</v>
      </c>
      <c r="C9" s="8" t="s">
        <v>9</v>
      </c>
      <c r="D9" s="8" t="s">
        <v>10</v>
      </c>
      <c r="E9" s="1" t="s">
        <v>2</v>
      </c>
      <c r="F9" s="1" t="s">
        <v>3</v>
      </c>
      <c r="G9" s="1" t="s">
        <v>4</v>
      </c>
      <c r="H9" s="1" t="s">
        <v>11</v>
      </c>
      <c r="I9" s="2" t="s">
        <v>20</v>
      </c>
    </row>
    <row r="10" spans="1:9" ht="25" customHeight="1" x14ac:dyDescent="0.35">
      <c r="A10" s="9" t="s">
        <v>21</v>
      </c>
      <c r="B10" s="9">
        <v>1</v>
      </c>
      <c r="C10" s="10" t="s">
        <v>22</v>
      </c>
      <c r="D10" s="10" t="s">
        <v>23</v>
      </c>
      <c r="E10" s="3">
        <v>5000</v>
      </c>
      <c r="F10" s="3">
        <v>1000</v>
      </c>
      <c r="G10" s="3">
        <v>2000</v>
      </c>
      <c r="H10" s="3">
        <f>SUM(E10:G10)</f>
        <v>8000</v>
      </c>
      <c r="I10" s="3">
        <f>H10*B10</f>
        <v>8000</v>
      </c>
    </row>
    <row r="11" spans="1:9" ht="25" customHeight="1" x14ac:dyDescent="0.35">
      <c r="A11" s="9" t="s">
        <v>24</v>
      </c>
      <c r="B11" s="10">
        <f>3*20</f>
        <v>60</v>
      </c>
      <c r="C11" s="10" t="s">
        <v>39</v>
      </c>
      <c r="D11" s="10" t="s">
        <v>25</v>
      </c>
      <c r="E11" s="3">
        <v>560</v>
      </c>
      <c r="F11" s="3">
        <v>130</v>
      </c>
      <c r="G11" s="3">
        <v>90</v>
      </c>
      <c r="H11" s="3">
        <f t="shared" ref="H11:H12" si="2">SUM(E11:G11)</f>
        <v>780</v>
      </c>
      <c r="I11" s="3">
        <f t="shared" ref="I11:I12" si="3">H11*B11</f>
        <v>46800</v>
      </c>
    </row>
    <row r="12" spans="1:9" ht="25" customHeight="1" x14ac:dyDescent="0.35">
      <c r="A12" s="9" t="s">
        <v>26</v>
      </c>
      <c r="B12" s="9">
        <v>1</v>
      </c>
      <c r="C12" s="10" t="s">
        <v>22</v>
      </c>
      <c r="D12" s="10" t="s">
        <v>27</v>
      </c>
      <c r="E12" s="3">
        <v>2500</v>
      </c>
      <c r="F12" s="3">
        <v>500</v>
      </c>
      <c r="G12" s="3">
        <v>1000</v>
      </c>
      <c r="H12" s="3">
        <f t="shared" si="2"/>
        <v>4000</v>
      </c>
      <c r="I12" s="3">
        <f t="shared" si="3"/>
        <v>4000</v>
      </c>
    </row>
    <row r="13" spans="1:9" ht="25" customHeight="1" x14ac:dyDescent="0.35">
      <c r="A13" s="5"/>
      <c r="B13" s="5"/>
      <c r="C13" s="5"/>
      <c r="D13" s="5"/>
      <c r="E13" s="6"/>
      <c r="F13" s="6"/>
      <c r="G13" s="7"/>
      <c r="H13" s="4" t="s">
        <v>28</v>
      </c>
      <c r="I13" s="4">
        <f>SUM(I10:I12)</f>
        <v>58800</v>
      </c>
    </row>
    <row r="15" spans="1:9" x14ac:dyDescent="0.35">
      <c r="I15" s="5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showGridLines="0" zoomScale="150" zoomScaleNormal="150" workbookViewId="0">
      <selection activeCell="J10" sqref="J10"/>
    </sheetView>
  </sheetViews>
  <sheetFormatPr baseColWidth="10" defaultRowHeight="14.5" x14ac:dyDescent="0.35"/>
  <cols>
    <col min="1" max="1" width="3.7265625" customWidth="1"/>
    <col min="3" max="3" width="25" customWidth="1"/>
    <col min="4" max="4" width="18.81640625" customWidth="1"/>
    <col min="5" max="5" width="12.1796875" bestFit="1" customWidth="1"/>
    <col min="6" max="6" width="3.7265625" customWidth="1"/>
    <col min="7" max="7" width="8.1796875" customWidth="1"/>
    <col min="8" max="8" width="14.08984375" customWidth="1"/>
    <col min="9" max="9" width="16.6328125" customWidth="1"/>
  </cols>
  <sheetData>
    <row r="1" spans="1:8" ht="10" customHeight="1" x14ac:dyDescent="0.35">
      <c r="A1" s="11"/>
      <c r="B1" s="12"/>
      <c r="C1" s="12"/>
      <c r="D1" s="12"/>
      <c r="E1" s="5"/>
      <c r="F1" s="13"/>
    </row>
    <row r="2" spans="1:8" ht="15" customHeight="1" x14ac:dyDescent="0.35">
      <c r="A2" s="14"/>
      <c r="B2" s="15"/>
      <c r="C2" s="15" t="s">
        <v>29</v>
      </c>
      <c r="D2" s="15"/>
      <c r="E2" s="24">
        <f>Kostenermittlung!I5</f>
        <v>602500</v>
      </c>
      <c r="F2" s="16"/>
    </row>
    <row r="3" spans="1:8" ht="15" customHeight="1" x14ac:dyDescent="0.35">
      <c r="A3" s="14"/>
      <c r="B3" s="23" t="s">
        <v>30</v>
      </c>
      <c r="C3" s="23" t="s">
        <v>31</v>
      </c>
      <c r="D3" s="23"/>
      <c r="E3" s="25">
        <f>Kostenermittlung!I13</f>
        <v>58800</v>
      </c>
      <c r="F3" s="16"/>
    </row>
    <row r="4" spans="1:8" ht="15" customHeight="1" x14ac:dyDescent="0.35">
      <c r="A4" s="14"/>
      <c r="B4" s="15" t="s">
        <v>32</v>
      </c>
      <c r="C4" s="15" t="s">
        <v>33</v>
      </c>
      <c r="D4" s="15"/>
      <c r="E4" s="24">
        <f>E2+E3</f>
        <v>661300</v>
      </c>
      <c r="F4" s="16"/>
    </row>
    <row r="5" spans="1:8" ht="15" customHeight="1" x14ac:dyDescent="0.35">
      <c r="A5" s="14"/>
      <c r="B5" s="23" t="s">
        <v>30</v>
      </c>
      <c r="C5" s="23" t="s">
        <v>34</v>
      </c>
      <c r="D5" s="36">
        <f>D14</f>
        <v>0.17647058823529416</v>
      </c>
      <c r="E5" s="25">
        <f>E4*D5</f>
        <v>116700.00000000003</v>
      </c>
      <c r="F5" s="16"/>
    </row>
    <row r="6" spans="1:8" ht="15" customHeight="1" x14ac:dyDescent="0.35">
      <c r="A6" s="14"/>
      <c r="B6" s="17" t="s">
        <v>32</v>
      </c>
      <c r="C6" s="17" t="s">
        <v>35</v>
      </c>
      <c r="D6" s="17"/>
      <c r="E6" s="26">
        <f>E4+E5</f>
        <v>778000</v>
      </c>
      <c r="F6" s="18"/>
    </row>
    <row r="7" spans="1:8" ht="10" customHeight="1" x14ac:dyDescent="0.35">
      <c r="A7" s="19"/>
      <c r="B7" s="20"/>
      <c r="C7" s="20"/>
      <c r="D7" s="20"/>
      <c r="E7" s="21"/>
      <c r="F7" s="22"/>
    </row>
    <row r="8" spans="1:8" ht="15" customHeight="1" x14ac:dyDescent="0.35"/>
    <row r="10" spans="1:8" x14ac:dyDescent="0.35">
      <c r="C10" s="38" t="s">
        <v>7</v>
      </c>
      <c r="D10" s="39">
        <v>0.1</v>
      </c>
      <c r="G10" s="60" t="s">
        <v>7</v>
      </c>
      <c r="H10" s="61">
        <f>D10*E6</f>
        <v>77800</v>
      </c>
    </row>
    <row r="11" spans="1:8" x14ac:dyDescent="0.35">
      <c r="C11" s="38" t="s">
        <v>38</v>
      </c>
      <c r="D11" s="39">
        <v>0.05</v>
      </c>
      <c r="G11" s="60" t="s">
        <v>52</v>
      </c>
      <c r="H11" s="61">
        <f>D11*E6</f>
        <v>38900</v>
      </c>
    </row>
    <row r="12" spans="1:8" x14ac:dyDescent="0.35">
      <c r="C12" s="40" t="s">
        <v>40</v>
      </c>
      <c r="D12" s="41">
        <f>D10+D11</f>
        <v>0.15000000000000002</v>
      </c>
      <c r="G12" s="60" t="s">
        <v>53</v>
      </c>
      <c r="H12" s="61">
        <f>H10+H11</f>
        <v>116700</v>
      </c>
    </row>
    <row r="13" spans="1:8" x14ac:dyDescent="0.35">
      <c r="C13" s="42"/>
      <c r="D13" s="38"/>
      <c r="E13" s="37"/>
      <c r="G13" s="37"/>
    </row>
    <row r="14" spans="1:8" x14ac:dyDescent="0.35">
      <c r="C14" s="40" t="s">
        <v>51</v>
      </c>
      <c r="D14" s="41">
        <f>D12*100%/(100%-D12)</f>
        <v>0.17647058823529416</v>
      </c>
      <c r="E14" s="37"/>
      <c r="G14" s="62" t="s">
        <v>46</v>
      </c>
      <c r="H14" s="62">
        <f>E2</f>
        <v>602500</v>
      </c>
    </row>
    <row r="15" spans="1:8" x14ac:dyDescent="0.35">
      <c r="E15" s="37"/>
      <c r="G15" s="62" t="s">
        <v>41</v>
      </c>
      <c r="H15" s="62">
        <f>E3</f>
        <v>58800</v>
      </c>
    </row>
    <row r="16" spans="1:8" x14ac:dyDescent="0.35">
      <c r="E16" s="37"/>
      <c r="G16" s="62" t="s">
        <v>7</v>
      </c>
      <c r="H16" s="62">
        <f>H10</f>
        <v>77800</v>
      </c>
    </row>
    <row r="17" spans="7:8" x14ac:dyDescent="0.35">
      <c r="G17" s="62" t="s">
        <v>54</v>
      </c>
      <c r="H17" s="62">
        <f>H14+H15+H16</f>
        <v>739100</v>
      </c>
    </row>
    <row r="18" spans="7:8" x14ac:dyDescent="0.35">
      <c r="G18" s="37"/>
      <c r="H18" s="37"/>
    </row>
  </sheetData>
  <pageMargins left="0.7" right="0.7" top="0.78740157499999996" bottom="0.78740157499999996" header="0.3" footer="0.3"/>
  <pageSetup paperSize="9" orientation="portrait" verticalDpi="0" r:id="rId1"/>
  <ignoredErrors>
    <ignoredError sqref="E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showGridLines="0" zoomScale="140" zoomScaleNormal="140" workbookViewId="0">
      <selection activeCell="D25" sqref="D25"/>
    </sheetView>
  </sheetViews>
  <sheetFormatPr baseColWidth="10" defaultRowHeight="14.5" x14ac:dyDescent="0.35"/>
  <cols>
    <col min="1" max="1" width="5.7265625" customWidth="1"/>
    <col min="2" max="2" width="19.54296875" bestFit="1" customWidth="1"/>
    <col min="3" max="3" width="7.453125" customWidth="1"/>
    <col min="4" max="4" width="13.81640625" bestFit="1" customWidth="1"/>
    <col min="5" max="5" width="16.54296875" bestFit="1" customWidth="1"/>
    <col min="6" max="6" width="13.81640625" bestFit="1" customWidth="1"/>
    <col min="7" max="7" width="5.7265625" customWidth="1"/>
  </cols>
  <sheetData>
    <row r="1" spans="1:7" x14ac:dyDescent="0.35">
      <c r="A1" s="43"/>
      <c r="B1" s="44"/>
      <c r="C1" s="44"/>
      <c r="D1" s="44"/>
      <c r="E1" s="44"/>
      <c r="F1" s="44"/>
      <c r="G1" s="45"/>
    </row>
    <row r="2" spans="1:7" x14ac:dyDescent="0.35">
      <c r="A2" s="46"/>
      <c r="B2" s="63" t="s">
        <v>50</v>
      </c>
      <c r="C2" s="63"/>
      <c r="D2" s="63"/>
      <c r="E2" s="63"/>
      <c r="F2" s="63"/>
      <c r="G2" s="47"/>
    </row>
    <row r="3" spans="1:7" x14ac:dyDescent="0.35">
      <c r="A3" s="46"/>
      <c r="B3" s="48"/>
      <c r="C3" s="48"/>
      <c r="D3" s="48"/>
      <c r="E3" s="48"/>
      <c r="F3" s="48"/>
      <c r="G3" s="47"/>
    </row>
    <row r="4" spans="1:7" x14ac:dyDescent="0.35">
      <c r="A4" s="46"/>
      <c r="B4" s="49" t="s">
        <v>41</v>
      </c>
      <c r="C4" s="49"/>
      <c r="D4" s="50">
        <f>Angebotspreis!E3</f>
        <v>58800</v>
      </c>
      <c r="E4" s="48"/>
      <c r="F4" s="48"/>
      <c r="G4" s="47"/>
    </row>
    <row r="5" spans="1:7" x14ac:dyDescent="0.35">
      <c r="A5" s="46"/>
      <c r="B5" s="51" t="s">
        <v>42</v>
      </c>
      <c r="C5" s="49"/>
      <c r="D5" s="52">
        <f>Angebotspreis!E5</f>
        <v>116700.00000000003</v>
      </c>
      <c r="E5" s="48"/>
      <c r="F5" s="48"/>
      <c r="G5" s="47"/>
    </row>
    <row r="6" spans="1:7" x14ac:dyDescent="0.35">
      <c r="A6" s="46"/>
      <c r="B6" s="53" t="s">
        <v>43</v>
      </c>
      <c r="C6" s="53"/>
      <c r="D6" s="54">
        <f>D4+D5</f>
        <v>175500.00000000003</v>
      </c>
      <c r="E6" s="48"/>
      <c r="F6" s="48"/>
      <c r="G6" s="47"/>
    </row>
    <row r="7" spans="1:7" x14ac:dyDescent="0.35">
      <c r="A7" s="46"/>
      <c r="B7" s="49"/>
      <c r="C7" s="49"/>
      <c r="D7" s="49"/>
      <c r="E7" s="49"/>
      <c r="F7" s="49"/>
      <c r="G7" s="47"/>
    </row>
    <row r="8" spans="1:7" x14ac:dyDescent="0.35">
      <c r="A8" s="46"/>
      <c r="B8" s="49"/>
      <c r="C8" s="49"/>
      <c r="D8" s="49"/>
      <c r="E8" s="48" t="s">
        <v>46</v>
      </c>
      <c r="F8" s="49" t="s">
        <v>47</v>
      </c>
      <c r="G8" s="47"/>
    </row>
    <row r="9" spans="1:7" x14ac:dyDescent="0.35">
      <c r="A9" s="46"/>
      <c r="B9" s="49" t="s">
        <v>44</v>
      </c>
      <c r="C9" s="49"/>
      <c r="D9" s="55">
        <v>0.15</v>
      </c>
      <c r="E9" s="50">
        <f>Preisermittlung!E7</f>
        <v>360000</v>
      </c>
      <c r="F9" s="50">
        <f>D9*E9</f>
        <v>54000</v>
      </c>
      <c r="G9" s="47"/>
    </row>
    <row r="10" spans="1:7" x14ac:dyDescent="0.35">
      <c r="A10" s="46"/>
      <c r="B10" s="51" t="s">
        <v>45</v>
      </c>
      <c r="C10" s="49"/>
      <c r="D10" s="55">
        <v>0.15</v>
      </c>
      <c r="E10" s="50">
        <f>Preisermittlung!D7</f>
        <v>155000</v>
      </c>
      <c r="F10" s="52">
        <f>D10*E10</f>
        <v>23250</v>
      </c>
      <c r="G10" s="47"/>
    </row>
    <row r="11" spans="1:7" x14ac:dyDescent="0.35">
      <c r="A11" s="46"/>
      <c r="B11" s="53" t="s">
        <v>48</v>
      </c>
      <c r="C11" s="53"/>
      <c r="D11" s="49"/>
      <c r="E11" s="49"/>
      <c r="F11" s="54">
        <f>F9+F10</f>
        <v>77250</v>
      </c>
      <c r="G11" s="47"/>
    </row>
    <row r="12" spans="1:7" x14ac:dyDescent="0.35">
      <c r="A12" s="46"/>
      <c r="B12" s="49"/>
      <c r="C12" s="49"/>
      <c r="D12" s="49"/>
      <c r="E12" s="49"/>
      <c r="F12" s="49"/>
      <c r="G12" s="47"/>
    </row>
    <row r="13" spans="1:7" x14ac:dyDescent="0.35">
      <c r="A13" s="46"/>
      <c r="B13" s="49"/>
      <c r="C13" s="49"/>
      <c r="D13" s="49"/>
      <c r="E13" s="49"/>
      <c r="F13" s="49"/>
      <c r="G13" s="47"/>
    </row>
    <row r="14" spans="1:7" x14ac:dyDescent="0.35">
      <c r="A14" s="46"/>
      <c r="B14" s="49" t="s">
        <v>43</v>
      </c>
      <c r="C14" s="49"/>
      <c r="D14" s="49"/>
      <c r="E14" s="49"/>
      <c r="F14" s="50">
        <f>D6</f>
        <v>175500.00000000003</v>
      </c>
      <c r="G14" s="47"/>
    </row>
    <row r="15" spans="1:7" x14ac:dyDescent="0.35">
      <c r="A15" s="46"/>
      <c r="B15" s="51" t="s">
        <v>48</v>
      </c>
      <c r="C15" s="49"/>
      <c r="D15" s="49"/>
      <c r="E15" s="49"/>
      <c r="F15" s="52">
        <f>F11</f>
        <v>77250</v>
      </c>
      <c r="G15" s="47"/>
    </row>
    <row r="16" spans="1:7" x14ac:dyDescent="0.35">
      <c r="A16" s="46"/>
      <c r="B16" s="53" t="s">
        <v>49</v>
      </c>
      <c r="C16" s="53"/>
      <c r="D16" s="56">
        <f>F16/E16</f>
        <v>1.1228571428571432</v>
      </c>
      <c r="E16" s="50">
        <f>Preisermittlung!C7</f>
        <v>87500</v>
      </c>
      <c r="F16" s="54">
        <f>F14-F15</f>
        <v>98250.000000000029</v>
      </c>
      <c r="G16" s="47"/>
    </row>
    <row r="17" spans="1:7" x14ac:dyDescent="0.35">
      <c r="A17" s="57"/>
      <c r="B17" s="51"/>
      <c r="C17" s="51"/>
      <c r="D17" s="51"/>
      <c r="E17" s="51"/>
      <c r="F17" s="51"/>
      <c r="G17" s="58"/>
    </row>
  </sheetData>
  <mergeCells count="1">
    <mergeCell ref="B2:F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showGridLines="0" tabSelected="1" zoomScale="150" zoomScaleNormal="150" workbookViewId="0">
      <selection activeCell="F12" sqref="F12"/>
    </sheetView>
  </sheetViews>
  <sheetFormatPr baseColWidth="10" defaultRowHeight="14.5" x14ac:dyDescent="0.35"/>
  <cols>
    <col min="6" max="6" width="11.453125" bestFit="1" customWidth="1"/>
  </cols>
  <sheetData>
    <row r="1" spans="1:10" ht="25" customHeight="1" x14ac:dyDescent="0.35">
      <c r="A1" s="34"/>
      <c r="B1" s="27"/>
      <c r="C1" s="64" t="s">
        <v>36</v>
      </c>
      <c r="D1" s="64"/>
      <c r="E1" s="64"/>
      <c r="F1" s="64" t="s">
        <v>37</v>
      </c>
      <c r="G1" s="64"/>
      <c r="H1" s="64"/>
      <c r="I1" s="64" t="s">
        <v>0</v>
      </c>
      <c r="J1" s="64"/>
    </row>
    <row r="2" spans="1:10" ht="15" customHeight="1" x14ac:dyDescent="0.35">
      <c r="A2" s="64" t="s">
        <v>1</v>
      </c>
      <c r="B2" s="64" t="s">
        <v>8</v>
      </c>
      <c r="C2" s="65" t="s">
        <v>2</v>
      </c>
      <c r="D2" s="65" t="s">
        <v>3</v>
      </c>
      <c r="E2" s="65" t="s">
        <v>4</v>
      </c>
      <c r="F2" s="31" t="s">
        <v>2</v>
      </c>
      <c r="G2" s="31" t="s">
        <v>3</v>
      </c>
      <c r="H2" s="31" t="s">
        <v>4</v>
      </c>
      <c r="I2" s="66" t="s">
        <v>5</v>
      </c>
      <c r="J2" s="66" t="s">
        <v>6</v>
      </c>
    </row>
    <row r="3" spans="1:10" ht="15" customHeight="1" x14ac:dyDescent="0.35">
      <c r="A3" s="64"/>
      <c r="B3" s="64"/>
      <c r="C3" s="65"/>
      <c r="D3" s="65"/>
      <c r="E3" s="65"/>
      <c r="F3" s="29">
        <f>Umlageverteilung!D16</f>
        <v>1.1228571428571432</v>
      </c>
      <c r="G3" s="30">
        <f>Umlageverteilung!D10</f>
        <v>0.15</v>
      </c>
      <c r="H3" s="30">
        <f>Umlageverteilung!D9</f>
        <v>0.15</v>
      </c>
      <c r="I3" s="66"/>
      <c r="J3" s="66"/>
    </row>
    <row r="4" spans="1:10" ht="25" customHeight="1" x14ac:dyDescent="0.35">
      <c r="A4" s="9">
        <v>1001</v>
      </c>
      <c r="B4" s="9">
        <f>Kostenermittlung!B2</f>
        <v>1000</v>
      </c>
      <c r="C4" s="3">
        <f>Kostenermittlung!E2*Kostenermittlung!$B2</f>
        <v>45000</v>
      </c>
      <c r="D4" s="3">
        <f>Kostenermittlung!F2*Kostenermittlung!$B2</f>
        <v>100000</v>
      </c>
      <c r="E4" s="3">
        <f>Kostenermittlung!G2*Kostenermittlung!$B2</f>
        <v>50000</v>
      </c>
      <c r="F4" s="3">
        <f>C4*F$3</f>
        <v>50528.571428571442</v>
      </c>
      <c r="G4" s="3">
        <f>D4*G$3</f>
        <v>15000</v>
      </c>
      <c r="H4" s="3">
        <f>E4*H$3</f>
        <v>7500</v>
      </c>
      <c r="I4" s="35">
        <f>J4/B4</f>
        <v>268.02857142857147</v>
      </c>
      <c r="J4" s="35">
        <f>SUM(C4:H4)</f>
        <v>268028.57142857148</v>
      </c>
    </row>
    <row r="5" spans="1:10" ht="25" customHeight="1" x14ac:dyDescent="0.35">
      <c r="A5" s="9">
        <v>1002</v>
      </c>
      <c r="B5" s="9">
        <f>Kostenermittlung!B3</f>
        <v>500</v>
      </c>
      <c r="C5" s="3">
        <f>Kostenermittlung!E3*Kostenermittlung!$B3</f>
        <v>17500</v>
      </c>
      <c r="D5" s="3">
        <f>Kostenermittlung!F3*Kostenermittlung!$B3</f>
        <v>25000</v>
      </c>
      <c r="E5" s="3">
        <f>Kostenermittlung!G3*Kostenermittlung!$B3</f>
        <v>300000</v>
      </c>
      <c r="F5" s="3">
        <f t="shared" ref="F5:G6" si="0">C5*F$3</f>
        <v>19650.000000000007</v>
      </c>
      <c r="G5" s="3">
        <f t="shared" si="0"/>
        <v>3750</v>
      </c>
      <c r="H5" s="3">
        <f t="shared" ref="H5:H6" si="1">E5*H$3</f>
        <v>45000</v>
      </c>
      <c r="I5" s="35">
        <f t="shared" ref="I5:I6" si="2">J5/B5</f>
        <v>821.8</v>
      </c>
      <c r="J5" s="35">
        <f t="shared" ref="J5:J6" si="3">SUM(C5:H5)</f>
        <v>410900</v>
      </c>
    </row>
    <row r="6" spans="1:10" ht="25" customHeight="1" x14ac:dyDescent="0.35">
      <c r="A6" s="9">
        <v>1003</v>
      </c>
      <c r="B6" s="9">
        <f>Kostenermittlung!B4</f>
        <v>1000</v>
      </c>
      <c r="C6" s="3">
        <f>Kostenermittlung!E4*Kostenermittlung!$B4</f>
        <v>25000</v>
      </c>
      <c r="D6" s="3">
        <f>Kostenermittlung!F4*Kostenermittlung!$B4</f>
        <v>30000</v>
      </c>
      <c r="E6" s="3">
        <f>Kostenermittlung!G4*Kostenermittlung!$B4</f>
        <v>10000</v>
      </c>
      <c r="F6" s="3">
        <f t="shared" si="0"/>
        <v>28071.42857142858</v>
      </c>
      <c r="G6" s="3">
        <f t="shared" si="0"/>
        <v>4500</v>
      </c>
      <c r="H6" s="3">
        <f t="shared" si="1"/>
        <v>1500</v>
      </c>
      <c r="I6" s="35">
        <f t="shared" si="2"/>
        <v>99.071428571428584</v>
      </c>
      <c r="J6" s="35">
        <f t="shared" si="3"/>
        <v>99071.42857142858</v>
      </c>
    </row>
    <row r="7" spans="1:10" ht="25" customHeight="1" x14ac:dyDescent="0.35">
      <c r="A7" s="33"/>
      <c r="B7" s="28"/>
      <c r="C7" s="4">
        <f t="shared" ref="C7:E7" si="4">SUM(C4:C6)</f>
        <v>87500</v>
      </c>
      <c r="D7" s="4">
        <f t="shared" si="4"/>
        <v>155000</v>
      </c>
      <c r="E7" s="4">
        <f t="shared" si="4"/>
        <v>360000</v>
      </c>
      <c r="F7" s="4">
        <f>SUM(F4:F6)</f>
        <v>98250.000000000029</v>
      </c>
      <c r="G7" s="4">
        <f>SUM(G4:G6)</f>
        <v>23250</v>
      </c>
      <c r="H7" s="4">
        <f>SUM(H4:H6)</f>
        <v>54000</v>
      </c>
      <c r="I7" s="32"/>
      <c r="J7" s="4">
        <f>SUM(J4:J6)</f>
        <v>778000</v>
      </c>
    </row>
    <row r="12" spans="1:10" x14ac:dyDescent="0.35">
      <c r="F12" s="59"/>
    </row>
  </sheetData>
  <mergeCells count="10">
    <mergeCell ref="C1:E1"/>
    <mergeCell ref="F1:H1"/>
    <mergeCell ref="I1:J1"/>
    <mergeCell ref="A2:A3"/>
    <mergeCell ref="C2:C3"/>
    <mergeCell ref="D2:D3"/>
    <mergeCell ref="E2:E3"/>
    <mergeCell ref="I2:I3"/>
    <mergeCell ref="J2:J3"/>
    <mergeCell ref="B2:B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CE9D6F9AE5764281ED4D0F8469937F" ma:contentTypeVersion="16" ma:contentTypeDescription="Ein neues Dokument erstellen." ma:contentTypeScope="" ma:versionID="212c0790929f416ec80da73d5e935edc">
  <xsd:schema xmlns:xsd="http://www.w3.org/2001/XMLSchema" xmlns:xs="http://www.w3.org/2001/XMLSchema" xmlns:p="http://schemas.microsoft.com/office/2006/metadata/properties" xmlns:ns2="ba451e40-fb0d-409f-ac81-0c541808eea6" xmlns:ns3="017b1b7f-fa12-4f6a-be30-36c8f984fc5d" targetNamespace="http://schemas.microsoft.com/office/2006/metadata/properties" ma:root="true" ma:fieldsID="e8c517ea90943b793d50610eb1a0982b" ns2:_="" ns3:_="">
    <xsd:import namespace="ba451e40-fb0d-409f-ac81-0c541808eea6"/>
    <xsd:import namespace="017b1b7f-fa12-4f6a-be30-36c8f984f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51e40-fb0d-409f-ac81-0c541808e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9684068-30b6-446b-8472-3fec3ee205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b1b7f-fa12-4f6a-be30-36c8f984f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c509b9-1c0a-435a-a724-dca48e04b6d4}" ma:internalName="TaxCatchAll" ma:showField="CatchAllData" ma:web="017b1b7f-fa12-4f6a-be30-36c8f984f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7b1b7f-fa12-4f6a-be30-36c8f984fc5d" xsi:nil="true"/>
    <lcf76f155ced4ddcb4097134ff3c332f xmlns="ba451e40-fb0d-409f-ac81-0c541808ee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568955-D3BB-4681-B8B5-32CD20B86E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F2275-DBEE-4C57-A70A-0632158D95ED}"/>
</file>

<file path=customXml/itemProps3.xml><?xml version="1.0" encoding="utf-8"?>
<ds:datastoreItem xmlns:ds="http://schemas.openxmlformats.org/officeDocument/2006/customXml" ds:itemID="{D19C3C3A-91A3-4954-9EB6-E2E186246FE5}">
  <ds:schemaRefs>
    <ds:schemaRef ds:uri="http://schemas.microsoft.com/office/2006/metadata/properties"/>
    <ds:schemaRef ds:uri="http://schemas.microsoft.com/office/infopath/2007/PartnerControls"/>
    <ds:schemaRef ds:uri="017b1b7f-fa12-4f6a-be30-36c8f984fc5d"/>
    <ds:schemaRef ds:uri="ba451e40-fb0d-409f-ac81-0c541808ee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Kostenermittlung</vt:lpstr>
      <vt:lpstr>Angebotspreis</vt:lpstr>
      <vt:lpstr>Umlageverteilung</vt:lpstr>
      <vt:lpstr>Preisermittlung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Oepen, Ralf, Prof. Dr.</dc:creator>
  <cp:lastModifiedBy>Ralf-Peter Oepen</cp:lastModifiedBy>
  <dcterms:created xsi:type="dcterms:W3CDTF">2015-09-16T04:50:25Z</dcterms:created>
  <dcterms:modified xsi:type="dcterms:W3CDTF">2023-03-30T09:05:51Z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0x01010080CE9D6F9AE5764281ED4D0F8469937F</vt:lpwstr>
  </property>
  <property fmtid="{D5CDD505-2E9C-101B-9397-08002B2CF9AE}" pid="3" name="MediaServiceImageTags">
    <vt:lpwstr/>
  </property>
</Properties>
</file>