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ugruppe.sharepoint.com/sites/SekretariatGFBRZDeutschland/Freigegebene Dokumente/Extern/04_Hochschulen/03_TH Köln/Bachelor/Tiefbau/"/>
    </mc:Choice>
  </mc:AlternateContent>
  <xr:revisionPtr revIDLastSave="20" documentId="13_ncr:1_{77B0F64E-81BE-481B-BEBE-188B21E97123}" xr6:coauthVersionLast="47" xr6:coauthVersionMax="47" xr10:uidLastSave="{40D864E7-DFFF-43B3-A39E-DF5F03C7340C}"/>
  <bookViews>
    <workbookView xWindow="-110" yWindow="-110" windowWidth="38620" windowHeight="21100" tabRatio="852" activeTab="6" xr2:uid="{00000000-000D-0000-FFFF-FFFF00000000}"/>
  </bookViews>
  <sheets>
    <sheet name="Organigramm" sheetId="13" r:id="rId1"/>
    <sheet name="Kostenarten" sheetId="3" r:id="rId2"/>
    <sheet name="Umlagekostenstellen" sheetId="4" r:id="rId3"/>
    <sheet name="Verrechnungskostenstellen" sheetId="6" r:id="rId4"/>
    <sheet name="Kostenträger" sheetId="7" r:id="rId5"/>
    <sheet name="Übersicht ILV" sheetId="10" r:id="rId6"/>
    <sheet name="Ergebnisrechnung" sheetId="8" r:id="rId7"/>
    <sheet name="BAB" sheetId="1" r:id="rId8"/>
  </sheets>
  <externalReferences>
    <externalReference r:id="rId9"/>
    <externalReference r:id="rId10"/>
  </externalReferences>
  <definedNames>
    <definedName name="Auswahl">[1]Legende!$A$1:$A$13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H5" i="7"/>
  <c r="H4" i="7"/>
  <c r="E12" i="3"/>
  <c r="E14" i="3" l="1"/>
  <c r="G5" i="7"/>
  <c r="E15" i="6" l="1"/>
  <c r="G34" i="4" l="1"/>
  <c r="E35" i="4" l="1"/>
  <c r="G16" i="4"/>
  <c r="G32" i="3" l="1"/>
  <c r="G53" i="4" s="1"/>
  <c r="K33" i="10" l="1"/>
  <c r="B33" i="10"/>
  <c r="K23" i="10"/>
  <c r="B23" i="10"/>
  <c r="F4" i="1"/>
  <c r="B11" i="1" s="1"/>
  <c r="F3" i="1"/>
  <c r="C11" i="1" s="1"/>
  <c r="E4" i="1"/>
  <c r="B10" i="1" s="1"/>
  <c r="E3" i="1"/>
  <c r="C10" i="1" s="1"/>
  <c r="H4" i="1"/>
  <c r="G4" i="1"/>
  <c r="D4" i="1"/>
  <c r="B9" i="1" s="1"/>
  <c r="H3" i="1"/>
  <c r="G3" i="1"/>
  <c r="D3" i="1"/>
  <c r="C9" i="1" s="1"/>
  <c r="B14" i="8" l="1"/>
  <c r="D7" i="7" l="1"/>
  <c r="H6" i="1" s="1"/>
  <c r="B7" i="6"/>
  <c r="B8" i="6"/>
  <c r="B6" i="6"/>
  <c r="D12" i="6"/>
  <c r="H36" i="10" s="1"/>
  <c r="C8" i="6"/>
  <c r="C7" i="6"/>
  <c r="C6" i="6"/>
  <c r="C5" i="6"/>
  <c r="B5" i="6"/>
  <c r="D26" i="4"/>
  <c r="C26" i="4"/>
  <c r="C27" i="4"/>
  <c r="C25" i="4"/>
  <c r="B26" i="4"/>
  <c r="B27" i="4"/>
  <c r="B25" i="4"/>
  <c r="D24" i="4"/>
  <c r="D23" i="4"/>
  <c r="F23" i="10" s="1"/>
  <c r="D31" i="4"/>
  <c r="H26" i="10" s="1"/>
  <c r="H4" i="3"/>
  <c r="D5" i="7" s="1"/>
  <c r="H3" i="3"/>
  <c r="D4" i="7" s="1"/>
  <c r="C35" i="4" s="1"/>
  <c r="K25" i="10" s="1"/>
  <c r="F4" i="3"/>
  <c r="F3" i="3"/>
  <c r="D45" i="4"/>
  <c r="E6" i="1" s="1"/>
  <c r="D46" i="4"/>
  <c r="E7" i="1" s="1"/>
  <c r="D7" i="4"/>
  <c r="D6" i="1" s="1"/>
  <c r="D42" i="4"/>
  <c r="C11" i="7" s="1"/>
  <c r="B44" i="10" s="1"/>
  <c r="D5" i="4"/>
  <c r="D4" i="4"/>
  <c r="F6" i="1" l="1"/>
  <c r="C12" i="8"/>
  <c r="I23" i="10"/>
  <c r="B12" i="8"/>
  <c r="C13" i="7"/>
  <c r="B46" i="10" s="1"/>
  <c r="C11" i="4"/>
  <c r="C12" i="7"/>
  <c r="B45" i="10" s="1"/>
  <c r="C34" i="4"/>
  <c r="K24" i="10" s="1"/>
  <c r="C53" i="4"/>
  <c r="C16" i="4"/>
  <c r="C15" i="6"/>
  <c r="K34" i="10" s="1"/>
  <c r="G4" i="3" l="1"/>
  <c r="D5" i="6" s="1"/>
  <c r="G3" i="3"/>
  <c r="D4" i="6" s="1"/>
  <c r="E4" i="3"/>
  <c r="D43" i="4" s="1"/>
  <c r="E3" i="3"/>
  <c r="D4" i="3"/>
  <c r="D3" i="3"/>
  <c r="F33" i="10" l="1"/>
  <c r="C14" i="7"/>
  <c r="B47" i="10" s="1"/>
  <c r="B15" i="8"/>
  <c r="I33" i="10"/>
  <c r="C15" i="8"/>
  <c r="D20" i="10" l="1"/>
  <c r="B43" i="10"/>
  <c r="F50" i="10"/>
  <c r="K14" i="10"/>
  <c r="K13" i="10"/>
  <c r="B13" i="10"/>
  <c r="K4" i="10"/>
  <c r="K3" i="10"/>
  <c r="B3" i="10"/>
  <c r="C31" i="1" l="1"/>
  <c r="B4" i="1"/>
  <c r="C12" i="1"/>
  <c r="B12" i="1"/>
  <c r="C8" i="7"/>
  <c r="B8" i="7"/>
  <c r="C7" i="7"/>
  <c r="B7" i="7"/>
  <c r="C6" i="7"/>
  <c r="B6" i="7"/>
  <c r="C5" i="7"/>
  <c r="B5" i="4"/>
  <c r="C5" i="4"/>
  <c r="B7" i="4"/>
  <c r="B8" i="4"/>
  <c r="B6" i="4"/>
  <c r="B44" i="4" s="1"/>
  <c r="C6" i="4"/>
  <c r="B43" i="4" l="1"/>
  <c r="B24" i="4"/>
  <c r="G13" i="1"/>
  <c r="F13" i="10"/>
  <c r="I13" i="10"/>
  <c r="I43" i="10"/>
  <c r="F43" i="10"/>
  <c r="B11" i="8"/>
  <c r="B4" i="10"/>
  <c r="C5" i="8"/>
  <c r="B5" i="8"/>
  <c r="B9" i="8"/>
  <c r="C11" i="8"/>
  <c r="B4" i="8"/>
  <c r="C43" i="4"/>
  <c r="C5" i="1"/>
  <c r="B7" i="1"/>
  <c r="B6" i="1"/>
  <c r="B5" i="1"/>
  <c r="B46" i="4"/>
  <c r="B45" i="4"/>
  <c r="C42" i="4"/>
  <c r="D30" i="10" l="1"/>
  <c r="E13" i="1"/>
  <c r="D40" i="10"/>
  <c r="F13" i="1"/>
  <c r="D50" i="4"/>
  <c r="H16" i="10" s="1"/>
  <c r="C45" i="4"/>
  <c r="C46" i="4"/>
  <c r="C44" i="4"/>
  <c r="C7" i="4"/>
  <c r="C8" i="4"/>
  <c r="I3" i="10" l="1"/>
  <c r="F3" i="10"/>
  <c r="B10" i="8"/>
  <c r="C10" i="8"/>
  <c r="C6" i="1"/>
  <c r="C7" i="1"/>
  <c r="D18" i="7" l="1"/>
  <c r="F15" i="3" l="1"/>
  <c r="I48" i="10"/>
  <c r="H21" i="1"/>
  <c r="E16" i="4"/>
  <c r="D16" i="4" s="1"/>
  <c r="D5" i="8"/>
  <c r="G15" i="6" l="1"/>
  <c r="D15" i="6" s="1"/>
  <c r="I21" i="1"/>
  <c r="F8" i="3"/>
  <c r="D27" i="4" s="1"/>
  <c r="F7" i="1" s="1"/>
  <c r="G35" i="4"/>
  <c r="D35" i="4" s="1"/>
  <c r="F6" i="3"/>
  <c r="G7" i="3"/>
  <c r="G6" i="3"/>
  <c r="D6" i="3"/>
  <c r="D8" i="3"/>
  <c r="H8" i="3"/>
  <c r="D8" i="7" s="1"/>
  <c r="H7" i="1" s="1"/>
  <c r="G8" i="3"/>
  <c r="H6" i="3"/>
  <c r="E6" i="3" s="1"/>
  <c r="D4" i="8"/>
  <c r="D12" i="7"/>
  <c r="M4" i="10"/>
  <c r="M10" i="10" s="1"/>
  <c r="D18" i="4"/>
  <c r="D8" i="6" l="1"/>
  <c r="G7" i="1" s="1"/>
  <c r="D8" i="4"/>
  <c r="D7" i="1" s="1"/>
  <c r="I8" i="3"/>
  <c r="F9" i="3"/>
  <c r="D25" i="4"/>
  <c r="D17" i="1"/>
  <c r="I8" i="10"/>
  <c r="D10" i="8"/>
  <c r="D14" i="7"/>
  <c r="D17" i="6"/>
  <c r="M34" i="10"/>
  <c r="M40" i="10" s="1"/>
  <c r="H9" i="1"/>
  <c r="D45" i="10"/>
  <c r="F5" i="8"/>
  <c r="F4" i="8" s="1"/>
  <c r="H9" i="3"/>
  <c r="D6" i="7"/>
  <c r="E53" i="4"/>
  <c r="D53" i="4" s="1"/>
  <c r="D6" i="4"/>
  <c r="D9" i="3"/>
  <c r="M25" i="10"/>
  <c r="D13" i="7"/>
  <c r="I7" i="3"/>
  <c r="D7" i="6"/>
  <c r="G6" i="1" s="1"/>
  <c r="I6" i="1" s="1"/>
  <c r="G9" i="3"/>
  <c r="D6" i="6"/>
  <c r="D9" i="6" s="1"/>
  <c r="I7" i="1" l="1"/>
  <c r="D5" i="1"/>
  <c r="D9" i="4"/>
  <c r="I6" i="3"/>
  <c r="D44" i="4"/>
  <c r="E9" i="3"/>
  <c r="I9" i="3" s="1"/>
  <c r="G5" i="1"/>
  <c r="G8" i="1" s="1"/>
  <c r="G15" i="1" s="1"/>
  <c r="D55" i="4"/>
  <c r="D11" i="7"/>
  <c r="M14" i="10"/>
  <c r="M20" i="10" s="1"/>
  <c r="D15" i="8"/>
  <c r="D14" i="8" s="1"/>
  <c r="I38" i="10"/>
  <c r="I9" i="1"/>
  <c r="D28" i="4"/>
  <c r="F5" i="1"/>
  <c r="F8" i="1" s="1"/>
  <c r="F15" i="1" s="1"/>
  <c r="D46" i="10"/>
  <c r="H11" i="1"/>
  <c r="D9" i="7"/>
  <c r="H5" i="1"/>
  <c r="H8" i="1" s="1"/>
  <c r="D47" i="10"/>
  <c r="H12" i="1"/>
  <c r="I12" i="1" s="1"/>
  <c r="G17" i="1" s="1"/>
  <c r="G19" i="1" l="1"/>
  <c r="H45" i="10"/>
  <c r="D19" i="7"/>
  <c r="D47" i="4"/>
  <c r="E5" i="1"/>
  <c r="E8" i="1" s="1"/>
  <c r="E15" i="1" s="1"/>
  <c r="D13" i="6"/>
  <c r="H35" i="10"/>
  <c r="H5" i="10"/>
  <c r="D32" i="4"/>
  <c r="H25" i="10"/>
  <c r="D11" i="8"/>
  <c r="I18" i="10"/>
  <c r="E17" i="1"/>
  <c r="H10" i="1"/>
  <c r="H23" i="1" s="1"/>
  <c r="D44" i="10"/>
  <c r="D50" i="10" s="1"/>
  <c r="D16" i="7"/>
  <c r="H46" i="10" s="1"/>
  <c r="D8" i="1"/>
  <c r="E19" i="1" l="1"/>
  <c r="I5" i="1"/>
  <c r="I8" i="1" s="1"/>
  <c r="D20" i="7"/>
  <c r="I34" i="10"/>
  <c r="G15" i="8"/>
  <c r="G14" i="8" s="1"/>
  <c r="D18" i="6"/>
  <c r="I23" i="1"/>
  <c r="H27" i="1"/>
  <c r="I27" i="1" s="1"/>
  <c r="D17" i="7"/>
  <c r="I44" i="10" s="1"/>
  <c r="E34" i="4"/>
  <c r="D34" i="4" s="1"/>
  <c r="G12" i="8"/>
  <c r="I24" i="10"/>
  <c r="H15" i="10"/>
  <c r="D51" i="4"/>
  <c r="E19" i="7"/>
  <c r="E5" i="8"/>
  <c r="D21" i="7"/>
  <c r="E21" i="7" s="1"/>
  <c r="I10" i="1"/>
  <c r="H13" i="1"/>
  <c r="H25" i="1" s="1"/>
  <c r="E20" i="7" l="1"/>
  <c r="D22" i="7"/>
  <c r="I50" i="10" s="1"/>
  <c r="G5" i="8"/>
  <c r="I5" i="8" s="1"/>
  <c r="I14" i="10"/>
  <c r="G11" i="8"/>
  <c r="D56" i="4"/>
  <c r="M24" i="10"/>
  <c r="M30" i="10" s="1"/>
  <c r="D11" i="4"/>
  <c r="D37" i="4"/>
  <c r="I15" i="8"/>
  <c r="I14" i="8" s="1"/>
  <c r="C18" i="6"/>
  <c r="I40" i="10"/>
  <c r="E4" i="8"/>
  <c r="H5" i="8"/>
  <c r="H4" i="8" s="1"/>
  <c r="I25" i="1"/>
  <c r="H29" i="1"/>
  <c r="I29" i="1" s="1"/>
  <c r="E22" i="7" l="1"/>
  <c r="G4" i="8"/>
  <c r="H15" i="8"/>
  <c r="F40" i="10"/>
  <c r="I7" i="8"/>
  <c r="I4" i="8"/>
  <c r="I11" i="8"/>
  <c r="I20" i="10"/>
  <c r="C56" i="4"/>
  <c r="I28" i="10"/>
  <c r="D12" i="8"/>
  <c r="D9" i="8" s="1"/>
  <c r="F17" i="1"/>
  <c r="F19" i="1" s="1"/>
  <c r="D38" i="4"/>
  <c r="C38" i="4" s="1"/>
  <c r="D4" i="10"/>
  <c r="D10" i="10" s="1"/>
  <c r="D11" i="1"/>
  <c r="D13" i="4"/>
  <c r="H6" i="10" l="1"/>
  <c r="D14" i="4"/>
  <c r="I30" i="10"/>
  <c r="I12" i="8"/>
  <c r="H11" i="8"/>
  <c r="F20" i="10"/>
  <c r="I11" i="1"/>
  <c r="D13" i="1"/>
  <c r="I13" i="1" l="1"/>
  <c r="D15" i="1"/>
  <c r="D19" i="1" s="1"/>
  <c r="I31" i="1" s="1"/>
  <c r="I33" i="1" s="1"/>
  <c r="I4" i="10"/>
  <c r="G10" i="8"/>
  <c r="G9" i="8" s="1"/>
  <c r="D19" i="4"/>
  <c r="F30" i="10"/>
  <c r="H12" i="8"/>
  <c r="I10" i="10" l="1"/>
  <c r="I10" i="8"/>
  <c r="I9" i="8" s="1"/>
  <c r="I17" i="8" s="1"/>
  <c r="C19" i="4"/>
  <c r="F10" i="10" l="1"/>
  <c r="H10" i="8"/>
</calcChain>
</file>

<file path=xl/sharedStrings.xml><?xml version="1.0" encoding="utf-8"?>
<sst xmlns="http://schemas.openxmlformats.org/spreadsheetml/2006/main" count="186" uniqueCount="83">
  <si>
    <t>Kostenträger</t>
  </si>
  <si>
    <t>Kostenartengruppen</t>
  </si>
  <si>
    <t>Belastung</t>
  </si>
  <si>
    <r>
      <rPr>
        <b/>
        <sz val="11"/>
        <color theme="1"/>
        <rFont val="Calibri"/>
        <family val="2"/>
      </rPr>
      <t>∑</t>
    </r>
    <r>
      <rPr>
        <b/>
        <sz val="11"/>
        <color theme="1"/>
        <rFont val="Arial"/>
        <family val="2"/>
      </rPr>
      <t xml:space="preserve"> Primäre Kosten</t>
    </r>
  </si>
  <si>
    <t>Verwaltung</t>
  </si>
  <si>
    <t>Bauleitung</t>
  </si>
  <si>
    <r>
      <rPr>
        <b/>
        <sz val="11"/>
        <color theme="1"/>
        <rFont val="Calibri"/>
        <family val="2"/>
      </rPr>
      <t>∑</t>
    </r>
    <r>
      <rPr>
        <b/>
        <sz val="11"/>
        <color theme="1"/>
        <rFont val="Arial"/>
        <family val="2"/>
      </rPr>
      <t xml:space="preserve"> Sekundäre Kosten</t>
    </r>
  </si>
  <si>
    <r>
      <rPr>
        <b/>
        <sz val="11"/>
        <color theme="1"/>
        <rFont val="Calibri"/>
        <family val="2"/>
      </rPr>
      <t>∑</t>
    </r>
    <r>
      <rPr>
        <b/>
        <sz val="11"/>
        <color theme="1"/>
        <rFont val="Arial"/>
        <family val="2"/>
      </rPr>
      <t xml:space="preserve"> Belastung</t>
    </r>
  </si>
  <si>
    <r>
      <rPr>
        <b/>
        <sz val="11"/>
        <color theme="1"/>
        <rFont val="Calibri"/>
        <family val="2"/>
      </rPr>
      <t>∑</t>
    </r>
    <r>
      <rPr>
        <b/>
        <sz val="11"/>
        <color theme="1"/>
        <rFont val="Arial"/>
        <family val="2"/>
      </rPr>
      <t xml:space="preserve"> Entlastung</t>
    </r>
  </si>
  <si>
    <t>∑ Entlastung</t>
  </si>
  <si>
    <t>Umlage / Verrechnung von…</t>
  </si>
  <si>
    <t>Schlüssel</t>
  </si>
  <si>
    <t>Bauleistung</t>
  </si>
  <si>
    <t>Bezugsgröße</t>
  </si>
  <si>
    <t>∑ Belastung</t>
  </si>
  <si>
    <t>Umlageart</t>
  </si>
  <si>
    <t>Leistungsbezogen</t>
  </si>
  <si>
    <t>Vorabumlage</t>
  </si>
  <si>
    <t>Sonstige Kosten</t>
  </si>
  <si>
    <t>BKR</t>
  </si>
  <si>
    <t>96…1</t>
  </si>
  <si>
    <t>95…2</t>
  </si>
  <si>
    <t>95…1</t>
  </si>
  <si>
    <t>Summe</t>
  </si>
  <si>
    <t>Gesamt</t>
  </si>
  <si>
    <t>Über- / Unterdeckung</t>
  </si>
  <si>
    <t>Herstellkosten</t>
  </si>
  <si>
    <t>Leistungsgerät</t>
  </si>
  <si>
    <t>Selbstkosten</t>
  </si>
  <si>
    <t>Bauprojekt-Deckungsbeitrag</t>
  </si>
  <si>
    <t>Bauprojekt-Ergebnis</t>
  </si>
  <si>
    <t>Betriebsergebnis</t>
  </si>
  <si>
    <t>Kostenstellen/-träger</t>
  </si>
  <si>
    <t>Leistung</t>
  </si>
  <si>
    <t>AGK</t>
  </si>
  <si>
    <t>DB I (nach HK)</t>
  </si>
  <si>
    <t>Primäre Kosten</t>
  </si>
  <si>
    <t>Sekundäre Kosten</t>
  </si>
  <si>
    <t>Entlastung</t>
  </si>
  <si>
    <t>Primäre Kosten = Einzelkosten</t>
  </si>
  <si>
    <t>Sekundäre Kosten = Gemeinkosten</t>
  </si>
  <si>
    <t>=</t>
  </si>
  <si>
    <t>Verrechnungs-kostenstelle</t>
  </si>
  <si>
    <t>Umlage / Verrechnung auf…</t>
  </si>
  <si>
    <t>∑ Primäre Kosten / Einzelkosten</t>
  </si>
  <si>
    <t xml:space="preserve">Über/Unterdeckung </t>
  </si>
  <si>
    <t>Modifizierte Methode der Leistungsbewertung</t>
  </si>
  <si>
    <t>Gerätekosten</t>
  </si>
  <si>
    <t>Ergebnis (nach SK)</t>
  </si>
  <si>
    <t>641…</t>
  </si>
  <si>
    <t>68….</t>
  </si>
  <si>
    <t>95…5</t>
  </si>
  <si>
    <t>98…1</t>
  </si>
  <si>
    <t>Klassische Methode der Leistungsbewertung</t>
  </si>
  <si>
    <t>Lohn- und Gehaltskosten</t>
  </si>
  <si>
    <t>Gesamt-Bauprojektergebnis</t>
  </si>
  <si>
    <t xml:space="preserve">Bauprojekt-Deckungsbeitrag </t>
  </si>
  <si>
    <t>60.…</t>
  </si>
  <si>
    <t>Projekt</t>
  </si>
  <si>
    <t>Umlagekostenstelle</t>
  </si>
  <si>
    <t>Sozialkosten</t>
  </si>
  <si>
    <t>Verrechnungskostenstelle</t>
  </si>
  <si>
    <t>Lohn</t>
  </si>
  <si>
    <t>Gerätestunden</t>
  </si>
  <si>
    <t>Bauleitungstage</t>
  </si>
  <si>
    <t>Umlage- und Verrechnungskostenstellen</t>
  </si>
  <si>
    <t>Kostenstand</t>
  </si>
  <si>
    <t>LS kla. Methode</t>
  </si>
  <si>
    <t>LS mod. Methode</t>
  </si>
  <si>
    <t xml:space="preserve">Schlüssel </t>
  </si>
  <si>
    <t>Bemerkung</t>
  </si>
  <si>
    <t>Umlage</t>
  </si>
  <si>
    <t xml:space="preserve">Entlastung </t>
  </si>
  <si>
    <t>Verrechnungstage</t>
  </si>
  <si>
    <t>(bei 1,0)</t>
  </si>
  <si>
    <r>
      <rPr>
        <b/>
        <sz val="11"/>
        <rFont val="Calibri"/>
        <family val="2"/>
      </rPr>
      <t>∑</t>
    </r>
    <r>
      <rPr>
        <b/>
        <sz val="11"/>
        <rFont val="Arial"/>
        <family val="2"/>
      </rPr>
      <t xml:space="preserve"> Einzelkosten</t>
    </r>
  </si>
  <si>
    <r>
      <rPr>
        <b/>
        <sz val="11"/>
        <rFont val="Calibri"/>
        <family val="2"/>
      </rPr>
      <t>∑</t>
    </r>
    <r>
      <rPr>
        <b/>
        <sz val="11"/>
        <rFont val="Arial"/>
        <family val="2"/>
      </rPr>
      <t xml:space="preserve"> Gemeinkosten</t>
    </r>
  </si>
  <si>
    <r>
      <rPr>
        <b/>
        <sz val="11"/>
        <rFont val="Calibri"/>
        <family val="2"/>
      </rPr>
      <t>∑</t>
    </r>
    <r>
      <rPr>
        <b/>
        <sz val="11"/>
        <rFont val="Arial"/>
        <family val="2"/>
      </rPr>
      <t xml:space="preserve"> Belastung</t>
    </r>
  </si>
  <si>
    <t>Kostensteigerung zum Stichtag</t>
  </si>
  <si>
    <t>Kostensteigerung zum Bauende</t>
  </si>
  <si>
    <t>∑ Sekundäre Kosten / Gemeinkosten</t>
  </si>
  <si>
    <t>Kostenart</t>
  </si>
  <si>
    <t>Verrechnungsstunden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</si>
</sst>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b/>
      <u val="double"/>
      <sz val="11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4" fillId="0" borderId="0" xfId="0" applyFont="1"/>
    <xf numFmtId="164" fontId="1" fillId="0" borderId="0" xfId="0" applyNumberFormat="1" applyFont="1"/>
    <xf numFmtId="0" fontId="1" fillId="3" borderId="2" xfId="0" applyFont="1" applyFill="1" applyBorder="1"/>
    <xf numFmtId="0" fontId="1" fillId="0" borderId="5" xfId="0" applyFont="1" applyBorder="1"/>
    <xf numFmtId="0" fontId="4" fillId="0" borderId="5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4" fillId="0" borderId="12" xfId="0" applyFont="1" applyBorder="1"/>
    <xf numFmtId="0" fontId="1" fillId="0" borderId="13" xfId="0" applyFont="1" applyBorder="1"/>
    <xf numFmtId="0" fontId="4" fillId="0" borderId="19" xfId="0" applyFont="1" applyBorder="1"/>
    <xf numFmtId="0" fontId="4" fillId="3" borderId="7" xfId="0" applyFont="1" applyFill="1" applyBorder="1"/>
    <xf numFmtId="10" fontId="1" fillId="0" borderId="0" xfId="0" applyNumberFormat="1" applyFont="1"/>
    <xf numFmtId="9" fontId="1" fillId="3" borderId="4" xfId="0" applyNumberFormat="1" applyFont="1" applyFill="1" applyBorder="1"/>
    <xf numFmtId="9" fontId="1" fillId="3" borderId="9" xfId="0" applyNumberFormat="1" applyFont="1" applyFill="1" applyBorder="1"/>
    <xf numFmtId="0" fontId="1" fillId="3" borderId="5" xfId="0" applyFont="1" applyFill="1" applyBorder="1"/>
    <xf numFmtId="9" fontId="1" fillId="3" borderId="26" xfId="0" applyNumberFormat="1" applyFont="1" applyFill="1" applyBorder="1"/>
    <xf numFmtId="0" fontId="1" fillId="0" borderId="0" xfId="0" applyFont="1" applyAlignment="1">
      <alignment horizontal="left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3" borderId="26" xfId="0" applyFont="1" applyFill="1" applyBorder="1" applyAlignment="1">
      <alignment horizontal="right"/>
    </xf>
    <xf numFmtId="0" fontId="1" fillId="3" borderId="10" xfId="0" applyFont="1" applyFill="1" applyBorder="1"/>
    <xf numFmtId="0" fontId="4" fillId="0" borderId="30" xfId="0" applyFont="1" applyBorder="1"/>
    <xf numFmtId="0" fontId="5" fillId="0" borderId="10" xfId="0" applyFont="1" applyBorder="1" applyAlignment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4" fillId="0" borderId="17" xfId="0" applyFont="1" applyBorder="1"/>
    <xf numFmtId="0" fontId="1" fillId="0" borderId="10" xfId="0" applyFont="1" applyBorder="1" applyAlignment="1">
      <alignment vertical="center" wrapText="1"/>
    </xf>
    <xf numFmtId="0" fontId="1" fillId="0" borderId="2" xfId="0" applyFont="1" applyBorder="1"/>
    <xf numFmtId="0" fontId="9" fillId="0" borderId="5" xfId="0" applyFont="1" applyBorder="1"/>
    <xf numFmtId="10" fontId="9" fillId="0" borderId="10" xfId="0" applyNumberFormat="1" applyFont="1" applyBorder="1"/>
    <xf numFmtId="10" fontId="9" fillId="0" borderId="6" xfId="0" applyNumberFormat="1" applyFont="1" applyBorder="1"/>
    <xf numFmtId="164" fontId="1" fillId="0" borderId="11" xfId="0" applyNumberFormat="1" applyFont="1" applyBorder="1"/>
    <xf numFmtId="0" fontId="10" fillId="0" borderId="5" xfId="0" applyFont="1" applyBorder="1"/>
    <xf numFmtId="164" fontId="4" fillId="2" borderId="18" xfId="0" applyNumberFormat="1" applyFont="1" applyFill="1" applyBorder="1"/>
    <xf numFmtId="0" fontId="4" fillId="2" borderId="15" xfId="0" applyFont="1" applyFill="1" applyBorder="1" applyAlignment="1">
      <alignment wrapText="1"/>
    </xf>
    <xf numFmtId="0" fontId="4" fillId="2" borderId="16" xfId="0" applyFont="1" applyFill="1" applyBorder="1"/>
    <xf numFmtId="0" fontId="1" fillId="2" borderId="31" xfId="0" applyFont="1" applyFill="1" applyBorder="1"/>
    <xf numFmtId="0" fontId="1" fillId="2" borderId="3" xfId="0" applyFont="1" applyFill="1" applyBorder="1"/>
    <xf numFmtId="0" fontId="4" fillId="2" borderId="10" xfId="0" applyFont="1" applyFill="1" applyBorder="1"/>
    <xf numFmtId="0" fontId="4" fillId="2" borderId="14" xfId="0" applyFont="1" applyFill="1" applyBorder="1"/>
    <xf numFmtId="0" fontId="12" fillId="0" borderId="0" xfId="0" applyFont="1" applyAlignment="1">
      <alignment horizontal="left"/>
    </xf>
    <xf numFmtId="0" fontId="12" fillId="0" borderId="0" xfId="0" applyFont="1"/>
    <xf numFmtId="9" fontId="12" fillId="0" borderId="0" xfId="0" applyNumberFormat="1" applyFont="1"/>
    <xf numFmtId="4" fontId="12" fillId="0" borderId="0" xfId="0" applyNumberFormat="1" applyFont="1"/>
    <xf numFmtId="0" fontId="1" fillId="0" borderId="36" xfId="0" applyFont="1" applyBorder="1" applyAlignment="1">
      <alignment horizontal="left" vertical="center"/>
    </xf>
    <xf numFmtId="0" fontId="1" fillId="0" borderId="30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right"/>
    </xf>
    <xf numFmtId="0" fontId="4" fillId="0" borderId="13" xfId="0" applyFont="1" applyBorder="1"/>
    <xf numFmtId="0" fontId="4" fillId="0" borderId="15" xfId="0" applyFont="1" applyBorder="1"/>
    <xf numFmtId="0" fontId="1" fillId="0" borderId="5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6" fillId="2" borderId="11" xfId="0" applyFont="1" applyFill="1" applyBorder="1" applyAlignment="1">
      <alignment vertical="center"/>
    </xf>
    <xf numFmtId="0" fontId="1" fillId="2" borderId="2" xfId="0" applyFont="1" applyFill="1" applyBorder="1"/>
    <xf numFmtId="0" fontId="2" fillId="2" borderId="3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0" xfId="0" applyFont="1" applyFill="1"/>
    <xf numFmtId="0" fontId="2" fillId="2" borderId="1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8" fillId="2" borderId="21" xfId="0" applyFont="1" applyFill="1" applyBorder="1"/>
    <xf numFmtId="0" fontId="3" fillId="2" borderId="3" xfId="0" applyFont="1" applyFill="1" applyBorder="1"/>
    <xf numFmtId="0" fontId="1" fillId="2" borderId="4" xfId="0" applyFont="1" applyFill="1" applyBorder="1"/>
    <xf numFmtId="0" fontId="8" fillId="2" borderId="16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2" borderId="7" xfId="0" applyFont="1" applyFill="1" applyBorder="1"/>
    <xf numFmtId="0" fontId="1" fillId="2" borderId="34" xfId="0" applyFont="1" applyFill="1" applyBorder="1"/>
    <xf numFmtId="0" fontId="4" fillId="2" borderId="38" xfId="0" applyFont="1" applyFill="1" applyBorder="1" applyAlignment="1">
      <alignment horizontal="left"/>
    </xf>
    <xf numFmtId="0" fontId="4" fillId="2" borderId="39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1" fillId="0" borderId="0" xfId="0" applyFont="1" applyAlignment="1">
      <alignment horizontal="center"/>
    </xf>
    <xf numFmtId="0" fontId="1" fillId="5" borderId="0" xfId="0" applyFont="1" applyFill="1"/>
    <xf numFmtId="0" fontId="1" fillId="4" borderId="0" xfId="0" applyFont="1" applyFill="1"/>
    <xf numFmtId="0" fontId="1" fillId="0" borderId="0" xfId="0" applyFont="1" applyAlignment="1">
      <alignment vertical="center"/>
    </xf>
    <xf numFmtId="0" fontId="1" fillId="3" borderId="22" xfId="0" applyFont="1" applyFill="1" applyBorder="1"/>
    <xf numFmtId="10" fontId="9" fillId="0" borderId="22" xfId="0" applyNumberFormat="1" applyFont="1" applyBorder="1"/>
    <xf numFmtId="10" fontId="9" fillId="0" borderId="11" xfId="0" applyNumberFormat="1" applyFont="1" applyBorder="1"/>
    <xf numFmtId="10" fontId="9" fillId="0" borderId="8" xfId="0" applyNumberFormat="1" applyFont="1" applyBorder="1"/>
    <xf numFmtId="0" fontId="2" fillId="0" borderId="0" xfId="0" applyFont="1"/>
    <xf numFmtId="4" fontId="1" fillId="0" borderId="0" xfId="0" applyNumberFormat="1" applyFont="1"/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1" fillId="6" borderId="0" xfId="0" applyFont="1" applyFill="1"/>
    <xf numFmtId="0" fontId="1" fillId="0" borderId="17" xfId="0" applyFont="1" applyBorder="1"/>
    <xf numFmtId="0" fontId="1" fillId="0" borderId="45" xfId="0" applyFont="1" applyBorder="1"/>
    <xf numFmtId="0" fontId="1" fillId="0" borderId="45" xfId="0" applyFont="1" applyBorder="1" applyAlignment="1">
      <alignment horizontal="center"/>
    </xf>
    <xf numFmtId="0" fontId="1" fillId="0" borderId="45" xfId="0" applyFont="1" applyBorder="1" applyAlignment="1">
      <alignment horizontal="left"/>
    </xf>
    <xf numFmtId="0" fontId="1" fillId="0" borderId="42" xfId="0" applyFont="1" applyBorder="1" applyAlignment="1">
      <alignment horizontal="center"/>
    </xf>
    <xf numFmtId="0" fontId="1" fillId="0" borderId="42" xfId="0" applyFont="1" applyBorder="1"/>
    <xf numFmtId="0" fontId="1" fillId="0" borderId="21" xfId="0" applyFont="1" applyBorder="1"/>
    <xf numFmtId="0" fontId="2" fillId="2" borderId="15" xfId="0" applyFont="1" applyFill="1" applyBorder="1"/>
    <xf numFmtId="0" fontId="1" fillId="0" borderId="41" xfId="0" applyFont="1" applyBorder="1"/>
    <xf numFmtId="4" fontId="9" fillId="0" borderId="6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4" fillId="0" borderId="17" xfId="0" applyNumberFormat="1" applyFont="1" applyBorder="1"/>
    <xf numFmtId="165" fontId="4" fillId="0" borderId="15" xfId="0" applyNumberFormat="1" applyFont="1" applyBorder="1"/>
    <xf numFmtId="165" fontId="4" fillId="0" borderId="13" xfId="0" applyNumberFormat="1" applyFont="1" applyBorder="1"/>
    <xf numFmtId="165" fontId="4" fillId="0" borderId="21" xfId="0" applyNumberFormat="1" applyFont="1" applyBorder="1"/>
    <xf numFmtId="165" fontId="4" fillId="0" borderId="16" xfId="0" applyNumberFormat="1" applyFont="1" applyBorder="1"/>
    <xf numFmtId="165" fontId="4" fillId="2" borderId="33" xfId="0" applyNumberFormat="1" applyFont="1" applyFill="1" applyBorder="1"/>
    <xf numFmtId="165" fontId="4" fillId="2" borderId="18" xfId="0" applyNumberFormat="1" applyFont="1" applyFill="1" applyBorder="1"/>
    <xf numFmtId="165" fontId="1" fillId="0" borderId="0" xfId="0" applyNumberFormat="1" applyFont="1"/>
    <xf numFmtId="165" fontId="1" fillId="0" borderId="24" xfId="0" applyNumberFormat="1" applyFont="1" applyBorder="1" applyAlignment="1">
      <alignment vertical="center"/>
    </xf>
    <xf numFmtId="165" fontId="4" fillId="0" borderId="20" xfId="0" applyNumberFormat="1" applyFont="1" applyBorder="1"/>
    <xf numFmtId="165" fontId="1" fillId="3" borderId="37" xfId="0" applyNumberFormat="1" applyFont="1" applyFill="1" applyBorder="1"/>
    <xf numFmtId="165" fontId="10" fillId="0" borderId="15" xfId="0" applyNumberFormat="1" applyFont="1" applyBorder="1"/>
    <xf numFmtId="165" fontId="1" fillId="3" borderId="15" xfId="0" applyNumberFormat="1" applyFont="1" applyFill="1" applyBorder="1"/>
    <xf numFmtId="165" fontId="9" fillId="0" borderId="15" xfId="0" applyNumberFormat="1" applyFont="1" applyBorder="1"/>
    <xf numFmtId="165" fontId="4" fillId="3" borderId="18" xfId="0" applyNumberFormat="1" applyFont="1" applyFill="1" applyBorder="1"/>
    <xf numFmtId="165" fontId="9" fillId="0" borderId="32" xfId="0" applyNumberFormat="1" applyFont="1" applyBorder="1"/>
    <xf numFmtId="165" fontId="1" fillId="0" borderId="6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5" fillId="0" borderId="5" xfId="0" applyNumberFormat="1" applyFont="1" applyBorder="1"/>
    <xf numFmtId="165" fontId="5" fillId="0" borderId="0" xfId="0" applyNumberFormat="1" applyFont="1"/>
    <xf numFmtId="165" fontId="1" fillId="2" borderId="8" xfId="0" applyNumberFormat="1" applyFont="1" applyFill="1" applyBorder="1"/>
    <xf numFmtId="165" fontId="1" fillId="0" borderId="7" xfId="0" applyNumberFormat="1" applyFont="1" applyBorder="1"/>
    <xf numFmtId="165" fontId="1" fillId="0" borderId="34" xfId="0" applyNumberFormat="1" applyFont="1" applyBorder="1"/>
    <xf numFmtId="165" fontId="1" fillId="2" borderId="8" xfId="0" applyNumberFormat="1" applyFont="1" applyFill="1" applyBorder="1" applyAlignment="1">
      <alignment horizontal="right"/>
    </xf>
    <xf numFmtId="165" fontId="1" fillId="2" borderId="7" xfId="0" applyNumberFormat="1" applyFont="1" applyFill="1" applyBorder="1"/>
    <xf numFmtId="165" fontId="1" fillId="2" borderId="34" xfId="0" applyNumberFormat="1" applyFont="1" applyFill="1" applyBorder="1"/>
    <xf numFmtId="165" fontId="1" fillId="0" borderId="30" xfId="0" applyNumberFormat="1" applyFont="1" applyBorder="1" applyAlignment="1">
      <alignment vertical="center"/>
    </xf>
    <xf numFmtId="165" fontId="4" fillId="2" borderId="37" xfId="0" applyNumberFormat="1" applyFont="1" applyFill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165" fontId="4" fillId="2" borderId="15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1" fillId="0" borderId="10" xfId="0" applyNumberFormat="1" applyFont="1" applyBorder="1"/>
    <xf numFmtId="165" fontId="4" fillId="2" borderId="15" xfId="0" applyNumberFormat="1" applyFont="1" applyFill="1" applyBorder="1"/>
    <xf numFmtId="165" fontId="4" fillId="2" borderId="10" xfId="0" applyNumberFormat="1" applyFont="1" applyFill="1" applyBorder="1"/>
    <xf numFmtId="165" fontId="11" fillId="2" borderId="15" xfId="0" applyNumberFormat="1" applyFont="1" applyFill="1" applyBorder="1"/>
    <xf numFmtId="165" fontId="4" fillId="2" borderId="17" xfId="0" applyNumberFormat="1" applyFont="1" applyFill="1" applyBorder="1"/>
    <xf numFmtId="1" fontId="9" fillId="0" borderId="6" xfId="0" applyNumberFormat="1" applyFont="1" applyBorder="1"/>
    <xf numFmtId="164" fontId="1" fillId="0" borderId="10" xfId="0" applyNumberFormat="1" applyFont="1" applyBorder="1" applyAlignment="1">
      <alignment horizontal="left"/>
    </xf>
    <xf numFmtId="0" fontId="1" fillId="0" borderId="15" xfId="0" applyFont="1" applyBorder="1"/>
    <xf numFmtId="164" fontId="1" fillId="0" borderId="11" xfId="0" applyNumberFormat="1" applyFont="1" applyBorder="1" applyAlignment="1">
      <alignment horizontal="left"/>
    </xf>
    <xf numFmtId="0" fontId="1" fillId="0" borderId="18" xfId="0" applyFont="1" applyBorder="1"/>
    <xf numFmtId="0" fontId="1" fillId="2" borderId="48" xfId="0" applyFont="1" applyFill="1" applyBorder="1"/>
    <xf numFmtId="0" fontId="4" fillId="2" borderId="49" xfId="0" applyFont="1" applyFill="1" applyBorder="1"/>
    <xf numFmtId="0" fontId="4" fillId="2" borderId="50" xfId="0" applyFont="1" applyFill="1" applyBorder="1"/>
    <xf numFmtId="10" fontId="1" fillId="0" borderId="10" xfId="0" applyNumberFormat="1" applyFont="1" applyBorder="1"/>
    <xf numFmtId="9" fontId="1" fillId="0" borderId="10" xfId="0" applyNumberFormat="1" applyFont="1" applyBorder="1"/>
    <xf numFmtId="0" fontId="1" fillId="2" borderId="2" xfId="0" applyFont="1" applyFill="1" applyBorder="1" applyAlignment="1">
      <alignment horizontal="left"/>
    </xf>
    <xf numFmtId="0" fontId="4" fillId="2" borderId="31" xfId="0" applyFont="1" applyFill="1" applyBorder="1"/>
    <xf numFmtId="0" fontId="4" fillId="2" borderId="9" xfId="0" applyFont="1" applyFill="1" applyBorder="1"/>
    <xf numFmtId="0" fontId="1" fillId="2" borderId="26" xfId="0" applyFont="1" applyFill="1" applyBorder="1"/>
    <xf numFmtId="0" fontId="1" fillId="2" borderId="14" xfId="0" applyFont="1" applyFill="1" applyBorder="1"/>
    <xf numFmtId="0" fontId="1" fillId="0" borderId="32" xfId="0" applyFont="1" applyBorder="1"/>
    <xf numFmtId="165" fontId="4" fillId="2" borderId="5" xfId="0" applyNumberFormat="1" applyFont="1" applyFill="1" applyBorder="1"/>
    <xf numFmtId="165" fontId="4" fillId="2" borderId="0" xfId="0" applyNumberFormat="1" applyFont="1" applyFill="1"/>
    <xf numFmtId="165" fontId="4" fillId="2" borderId="32" xfId="0" applyNumberFormat="1" applyFont="1" applyFill="1" applyBorder="1"/>
    <xf numFmtId="165" fontId="1" fillId="0" borderId="5" xfId="0" applyNumberFormat="1" applyFont="1" applyBorder="1" applyAlignment="1">
      <alignment horizontal="left"/>
    </xf>
    <xf numFmtId="165" fontId="1" fillId="0" borderId="17" xfId="0" applyNumberFormat="1" applyFont="1" applyBorder="1"/>
    <xf numFmtId="165" fontId="1" fillId="0" borderId="32" xfId="0" applyNumberFormat="1" applyFont="1" applyBorder="1"/>
    <xf numFmtId="165" fontId="1" fillId="0" borderId="15" xfId="0" applyNumberFormat="1" applyFont="1" applyBorder="1"/>
    <xf numFmtId="165" fontId="4" fillId="2" borderId="5" xfId="0" applyNumberFormat="1" applyFont="1" applyFill="1" applyBorder="1" applyAlignment="1">
      <alignment horizontal="right"/>
    </xf>
    <xf numFmtId="165" fontId="4" fillId="2" borderId="0" xfId="0" applyNumberFormat="1" applyFont="1" applyFill="1" applyAlignment="1">
      <alignment horizontal="right"/>
    </xf>
    <xf numFmtId="165" fontId="4" fillId="2" borderId="32" xfId="0" applyNumberFormat="1" applyFont="1" applyFill="1" applyBorder="1" applyAlignment="1">
      <alignment horizontal="right"/>
    </xf>
    <xf numFmtId="165" fontId="4" fillId="2" borderId="17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right" vertical="center"/>
    </xf>
    <xf numFmtId="165" fontId="1" fillId="0" borderId="17" xfId="0" applyNumberFormat="1" applyFont="1" applyBorder="1" applyAlignment="1">
      <alignment horizontal="right" vertical="center"/>
    </xf>
    <xf numFmtId="165" fontId="1" fillId="0" borderId="10" xfId="0" applyNumberFormat="1" applyFont="1" applyBorder="1" applyAlignment="1">
      <alignment horizontal="right" vertical="center"/>
    </xf>
    <xf numFmtId="165" fontId="1" fillId="0" borderId="32" xfId="0" applyNumberFormat="1" applyFont="1" applyBorder="1" applyAlignment="1">
      <alignment horizontal="right"/>
    </xf>
    <xf numFmtId="10" fontId="1" fillId="7" borderId="0" xfId="0" applyNumberFormat="1" applyFont="1" applyFill="1"/>
    <xf numFmtId="10" fontId="1" fillId="7" borderId="10" xfId="0" applyNumberFormat="1" applyFont="1" applyFill="1" applyBorder="1"/>
    <xf numFmtId="0" fontId="4" fillId="7" borderId="0" xfId="0" applyFont="1" applyFill="1" applyAlignment="1">
      <alignment horizontal="center"/>
    </xf>
    <xf numFmtId="1" fontId="1" fillId="7" borderId="10" xfId="0" applyNumberFormat="1" applyFont="1" applyFill="1" applyBorder="1"/>
    <xf numFmtId="10" fontId="1" fillId="8" borderId="0" xfId="0" applyNumberFormat="1" applyFont="1" applyFill="1" applyAlignment="1">
      <alignment horizontal="center"/>
    </xf>
    <xf numFmtId="0" fontId="3" fillId="3" borderId="2" xfId="0" applyFont="1" applyFill="1" applyBorder="1"/>
    <xf numFmtId="0" fontId="3" fillId="3" borderId="26" xfId="0" applyFont="1" applyFill="1" applyBorder="1" applyAlignment="1">
      <alignment horizontal="right"/>
    </xf>
    <xf numFmtId="0" fontId="3" fillId="3" borderId="22" xfId="0" applyFont="1" applyFill="1" applyBorder="1"/>
    <xf numFmtId="0" fontId="3" fillId="3" borderId="10" xfId="0" applyFont="1" applyFill="1" applyBorder="1"/>
    <xf numFmtId="0" fontId="3" fillId="0" borderId="23" xfId="0" applyFont="1" applyBorder="1" applyAlignment="1">
      <alignment horizontal="left" vertical="center"/>
    </xf>
    <xf numFmtId="0" fontId="3" fillId="0" borderId="27" xfId="0" applyFont="1" applyBorder="1" applyAlignment="1">
      <alignment vertical="center" wrapText="1"/>
    </xf>
    <xf numFmtId="165" fontId="3" fillId="0" borderId="24" xfId="0" applyNumberFormat="1" applyFont="1" applyBorder="1" applyAlignment="1">
      <alignment vertical="center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/>
    </xf>
    <xf numFmtId="0" fontId="3" fillId="0" borderId="29" xfId="0" applyFont="1" applyBorder="1" applyAlignment="1">
      <alignment vertical="center" wrapText="1"/>
    </xf>
    <xf numFmtId="165" fontId="3" fillId="0" borderId="25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46" xfId="0" applyFont="1" applyBorder="1"/>
    <xf numFmtId="165" fontId="2" fillId="0" borderId="43" xfId="0" applyNumberFormat="1" applyFont="1" applyBorder="1"/>
    <xf numFmtId="0" fontId="3" fillId="0" borderId="0" xfId="0" applyFont="1"/>
    <xf numFmtId="0" fontId="3" fillId="3" borderId="5" xfId="0" applyFont="1" applyFill="1" applyBorder="1"/>
    <xf numFmtId="165" fontId="3" fillId="3" borderId="15" xfId="0" applyNumberFormat="1" applyFont="1" applyFill="1" applyBorder="1"/>
    <xf numFmtId="0" fontId="3" fillId="0" borderId="5" xfId="0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0" fontId="2" fillId="0" borderId="19" xfId="0" applyFont="1" applyBorder="1"/>
    <xf numFmtId="165" fontId="2" fillId="0" borderId="20" xfId="0" applyNumberFormat="1" applyFont="1" applyBorder="1"/>
    <xf numFmtId="0" fontId="2" fillId="0" borderId="12" xfId="0" applyFont="1" applyBorder="1"/>
    <xf numFmtId="164" fontId="2" fillId="0" borderId="0" xfId="0" applyNumberFormat="1" applyFont="1"/>
    <xf numFmtId="0" fontId="2" fillId="2" borderId="19" xfId="0" applyFont="1" applyFill="1" applyBorder="1"/>
    <xf numFmtId="165" fontId="2" fillId="2" borderId="20" xfId="0" applyNumberFormat="1" applyFont="1" applyFill="1" applyBorder="1"/>
    <xf numFmtId="10" fontId="2" fillId="2" borderId="40" xfId="0" applyNumberFormat="1" applyFont="1" applyFill="1" applyBorder="1"/>
    <xf numFmtId="10" fontId="2" fillId="2" borderId="44" xfId="0" applyNumberFormat="1" applyFont="1" applyFill="1" applyBorder="1"/>
    <xf numFmtId="0" fontId="2" fillId="2" borderId="7" xfId="0" applyFont="1" applyFill="1" applyBorder="1"/>
    <xf numFmtId="165" fontId="2" fillId="2" borderId="18" xfId="0" applyNumberFormat="1" applyFont="1" applyFill="1" applyBorder="1"/>
    <xf numFmtId="10" fontId="2" fillId="2" borderId="8" xfId="0" applyNumberFormat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0" fontId="1" fillId="9" borderId="0" xfId="0" applyNumberFormat="1" applyFont="1" applyFill="1" applyAlignment="1">
      <alignment horizontal="center"/>
    </xf>
    <xf numFmtId="0" fontId="2" fillId="2" borderId="21" xfId="0" applyFont="1" applyFill="1" applyBorder="1"/>
    <xf numFmtId="0" fontId="2" fillId="2" borderId="16" xfId="0" applyFont="1" applyFill="1" applyBorder="1" applyAlignment="1">
      <alignment horizontal="center"/>
    </xf>
    <xf numFmtId="3" fontId="1" fillId="7" borderId="11" xfId="0" applyNumberFormat="1" applyFont="1" applyFill="1" applyBorder="1"/>
    <xf numFmtId="4" fontId="1" fillId="8" borderId="0" xfId="0" applyNumberFormat="1" applyFont="1" applyFill="1"/>
    <xf numFmtId="165" fontId="4" fillId="6" borderId="17" xfId="0" applyNumberFormat="1" applyFont="1" applyFill="1" applyBorder="1"/>
    <xf numFmtId="164" fontId="9" fillId="0" borderId="3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38" xfId="0" applyFont="1" applyFill="1" applyBorder="1" applyAlignment="1">
      <alignment horizontal="left"/>
    </xf>
    <xf numFmtId="0" fontId="4" fillId="2" borderId="39" xfId="0" applyFont="1" applyFill="1" applyBorder="1" applyAlignment="1">
      <alignment horizontal="left"/>
    </xf>
    <xf numFmtId="165" fontId="4" fillId="2" borderId="7" xfId="0" applyNumberFormat="1" applyFont="1" applyFill="1" applyBorder="1" applyAlignment="1">
      <alignment horizontal="right"/>
    </xf>
    <xf numFmtId="165" fontId="4" fillId="2" borderId="34" xfId="0" applyNumberFormat="1" applyFont="1" applyFill="1" applyBorder="1" applyAlignment="1">
      <alignment horizontal="right"/>
    </xf>
    <xf numFmtId="165" fontId="4" fillId="2" borderId="35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3</xdr:row>
      <xdr:rowOff>11906</xdr:rowOff>
    </xdr:from>
    <xdr:to>
      <xdr:col>3</xdr:col>
      <xdr:colOff>11906</xdr:colOff>
      <xdr:row>4</xdr:row>
      <xdr:rowOff>202407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261937" y="583406"/>
          <a:ext cx="3750469" cy="4167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</xdr:colOff>
      <xdr:row>41</xdr:row>
      <xdr:rowOff>11906</xdr:rowOff>
    </xdr:from>
    <xdr:to>
      <xdr:col>3</xdr:col>
      <xdr:colOff>11906</xdr:colOff>
      <xdr:row>42</xdr:row>
      <xdr:rowOff>202407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 flipV="1">
          <a:off x="261937" y="583406"/>
          <a:ext cx="3738563" cy="4167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</xdr:colOff>
      <xdr:row>41</xdr:row>
      <xdr:rowOff>11906</xdr:rowOff>
    </xdr:from>
    <xdr:to>
      <xdr:col>3</xdr:col>
      <xdr:colOff>11906</xdr:colOff>
      <xdr:row>42</xdr:row>
      <xdr:rowOff>202407</xdr:rowOff>
    </xdr:to>
    <xdr:cxnSp macro="">
      <xdr:nvCxnSpPr>
        <xdr:cNvPr id="8" name="Gerader Verbinde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 flipV="1">
          <a:off x="261937" y="583406"/>
          <a:ext cx="3738563" cy="4167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</xdr:colOff>
      <xdr:row>22</xdr:row>
      <xdr:rowOff>11906</xdr:rowOff>
    </xdr:from>
    <xdr:to>
      <xdr:col>3</xdr:col>
      <xdr:colOff>11906</xdr:colOff>
      <xdr:row>23</xdr:row>
      <xdr:rowOff>202407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 flipV="1">
          <a:off x="276489" y="551656"/>
          <a:ext cx="3915834" cy="4233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3</xdr:row>
      <xdr:rowOff>11906</xdr:rowOff>
    </xdr:from>
    <xdr:to>
      <xdr:col>3</xdr:col>
      <xdr:colOff>11906</xdr:colOff>
      <xdr:row>4</xdr:row>
      <xdr:rowOff>202407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H="1" flipV="1">
          <a:off x="272256" y="551656"/>
          <a:ext cx="3911600" cy="4191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3</xdr:row>
      <xdr:rowOff>11906</xdr:rowOff>
    </xdr:from>
    <xdr:to>
      <xdr:col>3</xdr:col>
      <xdr:colOff>11906</xdr:colOff>
      <xdr:row>4</xdr:row>
      <xdr:rowOff>202407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H="1" flipV="1">
          <a:off x="259556" y="583406"/>
          <a:ext cx="3733800" cy="4191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95250</xdr:rowOff>
    </xdr:from>
    <xdr:to>
      <xdr:col>4</xdr:col>
      <xdr:colOff>966107</xdr:colOff>
      <xdr:row>9</xdr:row>
      <xdr:rowOff>122464</xdr:rowOff>
    </xdr:to>
    <xdr:cxnSp macro="">
      <xdr:nvCxnSpPr>
        <xdr:cNvPr id="66" name="Gewinkelte Verbindung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CxnSpPr/>
      </xdr:nvCxnSpPr>
      <xdr:spPr>
        <a:xfrm flipV="1">
          <a:off x="3918857" y="870857"/>
          <a:ext cx="966107" cy="789214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95250</xdr:rowOff>
    </xdr:from>
    <xdr:to>
      <xdr:col>10</xdr:col>
      <xdr:colOff>0</xdr:colOff>
      <xdr:row>9</xdr:row>
      <xdr:rowOff>95250</xdr:rowOff>
    </xdr:to>
    <xdr:cxnSp macro="">
      <xdr:nvCxnSpPr>
        <xdr:cNvPr id="68" name="Gewinkelte Verbindung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CxnSpPr/>
      </xdr:nvCxnSpPr>
      <xdr:spPr>
        <a:xfrm>
          <a:off x="8817429" y="1251857"/>
          <a:ext cx="979714" cy="3810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13608</xdr:colOff>
      <xdr:row>15</xdr:row>
      <xdr:rowOff>68035</xdr:rowOff>
    </xdr:from>
    <xdr:to>
      <xdr:col>5</xdr:col>
      <xdr:colOff>1</xdr:colOff>
      <xdr:row>19</xdr:row>
      <xdr:rowOff>95249</xdr:rowOff>
    </xdr:to>
    <xdr:cxnSp macro="">
      <xdr:nvCxnSpPr>
        <xdr:cNvPr id="69" name="Gewinkelte Verbindung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CxnSpPr/>
      </xdr:nvCxnSpPr>
      <xdr:spPr>
        <a:xfrm flipV="1">
          <a:off x="3932465" y="2775856"/>
          <a:ext cx="966107" cy="789214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13608</xdr:colOff>
      <xdr:row>17</xdr:row>
      <xdr:rowOff>68035</xdr:rowOff>
    </xdr:from>
    <xdr:to>
      <xdr:col>10</xdr:col>
      <xdr:colOff>13608</xdr:colOff>
      <xdr:row>19</xdr:row>
      <xdr:rowOff>68035</xdr:rowOff>
    </xdr:to>
    <xdr:cxnSp macro="">
      <xdr:nvCxnSpPr>
        <xdr:cNvPr id="70" name="Gewinkelte Verbindung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CxnSpPr/>
      </xdr:nvCxnSpPr>
      <xdr:spPr>
        <a:xfrm>
          <a:off x="8831037" y="3156856"/>
          <a:ext cx="979714" cy="3810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81639</xdr:rowOff>
    </xdr:from>
    <xdr:to>
      <xdr:col>4</xdr:col>
      <xdr:colOff>966107</xdr:colOff>
      <xdr:row>29</xdr:row>
      <xdr:rowOff>108853</xdr:rowOff>
    </xdr:to>
    <xdr:cxnSp macro="">
      <xdr:nvCxnSpPr>
        <xdr:cNvPr id="73" name="Gewinkelte Verbindung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CxnSpPr/>
      </xdr:nvCxnSpPr>
      <xdr:spPr>
        <a:xfrm flipV="1">
          <a:off x="3918857" y="4721675"/>
          <a:ext cx="966107" cy="789214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81639</xdr:rowOff>
    </xdr:from>
    <xdr:to>
      <xdr:col>10</xdr:col>
      <xdr:colOff>0</xdr:colOff>
      <xdr:row>29</xdr:row>
      <xdr:rowOff>81639</xdr:rowOff>
    </xdr:to>
    <xdr:cxnSp macro="">
      <xdr:nvCxnSpPr>
        <xdr:cNvPr id="74" name="Gewinkelte Verbindung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CxnSpPr/>
      </xdr:nvCxnSpPr>
      <xdr:spPr>
        <a:xfrm>
          <a:off x="8817429" y="5102675"/>
          <a:ext cx="979714" cy="3810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35</xdr:row>
      <xdr:rowOff>95250</xdr:rowOff>
    </xdr:from>
    <xdr:to>
      <xdr:col>4</xdr:col>
      <xdr:colOff>966107</xdr:colOff>
      <xdr:row>39</xdr:row>
      <xdr:rowOff>122464</xdr:rowOff>
    </xdr:to>
    <xdr:cxnSp macro="">
      <xdr:nvCxnSpPr>
        <xdr:cNvPr id="90" name="Gewinkelte Verbindung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CxnSpPr/>
      </xdr:nvCxnSpPr>
      <xdr:spPr>
        <a:xfrm flipV="1">
          <a:off x="3918857" y="870857"/>
          <a:ext cx="966107" cy="979714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37</xdr:row>
      <xdr:rowOff>95250</xdr:rowOff>
    </xdr:from>
    <xdr:to>
      <xdr:col>10</xdr:col>
      <xdr:colOff>0</xdr:colOff>
      <xdr:row>39</xdr:row>
      <xdr:rowOff>95250</xdr:rowOff>
    </xdr:to>
    <xdr:cxnSp macro="">
      <xdr:nvCxnSpPr>
        <xdr:cNvPr id="91" name="Gewinkelte Verbindung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CxnSpPr/>
      </xdr:nvCxnSpPr>
      <xdr:spPr>
        <a:xfrm>
          <a:off x="8817429" y="1251857"/>
          <a:ext cx="979714" cy="5715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45</xdr:row>
      <xdr:rowOff>95250</xdr:rowOff>
    </xdr:from>
    <xdr:to>
      <xdr:col>4</xdr:col>
      <xdr:colOff>966107</xdr:colOff>
      <xdr:row>49</xdr:row>
      <xdr:rowOff>122464</xdr:rowOff>
    </xdr:to>
    <xdr:cxnSp macro="">
      <xdr:nvCxnSpPr>
        <xdr:cNvPr id="104" name="Gewinkelte Verbindung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CxnSpPr/>
      </xdr:nvCxnSpPr>
      <xdr:spPr>
        <a:xfrm flipV="1">
          <a:off x="16655143" y="1360714"/>
          <a:ext cx="966107" cy="911679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1</xdr:row>
      <xdr:rowOff>11906</xdr:rowOff>
    </xdr:from>
    <xdr:to>
      <xdr:col>3</xdr:col>
      <xdr:colOff>0</xdr:colOff>
      <xdr:row>3</xdr:row>
      <xdr:rowOff>178594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976312" y="214312"/>
          <a:ext cx="2678907" cy="7381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epen/Arbeitsdateien/Arbeiten/Unternehmen/Projekte/11061501-M&#252;sse/22-Reporting/02-Werkzeug/03-2015/Betriebsergebnis%2031.03.2015_mit%20Formel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ugruppe.sharepoint.com/sites/SekretariatGFBRZDeutschland/Freigegebene%20Dokumente/Extern/04_Hochschulen/03_TH%20K&#246;ln/Bachelor/Tiefbau/Leistungsbewertung.xlsx" TargetMode="External"/><Relationship Id="rId1" Type="http://schemas.openxmlformats.org/officeDocument/2006/relationships/externalLinkPath" Target="Leistungsbewert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iederung"/>
      <sheetName val="Betriebsergebnis"/>
      <sheetName val="Überleitungsrechnung"/>
      <sheetName val="Kostenträger - Baustellen"/>
      <sheetName val="Uml.-KoSt - Soko"/>
      <sheetName val="Verr.-KoSt - Geräte"/>
      <sheetName val="Uml.-KoSt - Verwaltung"/>
      <sheetName val="GuV"/>
      <sheetName val="Legende"/>
      <sheetName val="Basis_Grafik"/>
      <sheetName val="Baustellen Hochbau"/>
      <sheetName val="Baustellen Tiefbau"/>
      <sheetName val="Kippe Weidenhausen alt"/>
      <sheetName val="Kippe Weidenhausen neu"/>
      <sheetName val="Sozialkosten"/>
      <sheetName val="Kräne"/>
      <sheetName val="Kleinbusse"/>
      <sheetName val="PKW"/>
      <sheetName val="Kleingeräte"/>
      <sheetName val="Baumaschinen"/>
      <sheetName val="LKW"/>
      <sheetName val="Verwaltung"/>
      <sheetName val="Bürogeräte"/>
      <sheetName val="Hilfsbetriebe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BL</v>
          </cell>
        </row>
        <row r="2">
          <cell r="A2" t="str">
            <v>SBE</v>
          </cell>
        </row>
        <row r="3">
          <cell r="A3" t="str">
            <v>NU</v>
          </cell>
        </row>
        <row r="4">
          <cell r="A4" t="str">
            <v>RHB</v>
          </cell>
        </row>
        <row r="5">
          <cell r="A5" t="str">
            <v>AfA</v>
          </cell>
        </row>
        <row r="6">
          <cell r="A6" t="str">
            <v>LG</v>
          </cell>
        </row>
        <row r="7">
          <cell r="A7" t="str">
            <v>SoKo</v>
          </cell>
        </row>
        <row r="8">
          <cell r="A8" t="str">
            <v>SBA</v>
          </cell>
        </row>
        <row r="9">
          <cell r="A9" t="str">
            <v>ZA</v>
          </cell>
        </row>
        <row r="10">
          <cell r="A10" t="str">
            <v>ZE</v>
          </cell>
        </row>
        <row r="11">
          <cell r="A11" t="str">
            <v>AOA</v>
          </cell>
        </row>
        <row r="12">
          <cell r="A12" t="str">
            <v>AOE</v>
          </cell>
        </row>
        <row r="13">
          <cell r="A13" t="str">
            <v>ST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lassische Methode"/>
      <sheetName val="Modifizierte Methode"/>
    </sheetNames>
    <sheetDataSet>
      <sheetData sheetId="0">
        <row r="5">
          <cell r="F5">
            <v>778000</v>
          </cell>
        </row>
        <row r="7">
          <cell r="H7">
            <v>1</v>
          </cell>
        </row>
      </sheetData>
      <sheetData sheetId="1">
        <row r="10">
          <cell r="F10">
            <v>778000</v>
          </cell>
        </row>
        <row r="12">
          <cell r="I1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0"/>
  <sheetViews>
    <sheetView showGridLines="0" zoomScale="110" zoomScaleNormal="110" workbookViewId="0">
      <selection activeCell="C14" sqref="C14:D15"/>
    </sheetView>
  </sheetViews>
  <sheetFormatPr baseColWidth="10" defaultColWidth="11.453125" defaultRowHeight="14" x14ac:dyDescent="0.3"/>
  <cols>
    <col min="1" max="1" width="3.7265625" style="1" customWidth="1"/>
    <col min="2" max="9" width="10.54296875" style="1" customWidth="1"/>
    <col min="10" max="10" width="14.81640625" style="1" customWidth="1"/>
    <col min="11" max="11" width="16.453125" style="1" customWidth="1"/>
    <col min="12" max="12" width="3.7265625" style="1" customWidth="1"/>
    <col min="13" max="13" width="14" style="1" customWidth="1"/>
    <col min="14" max="14" width="11.453125" style="1" customWidth="1"/>
    <col min="15" max="15" width="13.81640625" style="1" customWidth="1"/>
    <col min="16" max="16384" width="11.453125" style="1"/>
  </cols>
  <sheetData>
    <row r="2" spans="2:11" x14ac:dyDescent="0.3">
      <c r="E2" s="228"/>
      <c r="F2" s="228"/>
      <c r="G2" s="228"/>
    </row>
    <row r="3" spans="2:11" x14ac:dyDescent="0.3">
      <c r="E3" s="228"/>
      <c r="F3" s="228"/>
      <c r="G3" s="228"/>
    </row>
    <row r="4" spans="2:11" x14ac:dyDescent="0.3">
      <c r="E4" s="229" t="s">
        <v>4</v>
      </c>
      <c r="F4" s="230"/>
      <c r="G4" s="81"/>
      <c r="H4" s="19"/>
    </row>
    <row r="5" spans="2:11" x14ac:dyDescent="0.3">
      <c r="E5" s="229"/>
      <c r="F5" s="230"/>
      <c r="G5" s="81"/>
      <c r="H5" s="19"/>
    </row>
    <row r="6" spans="2:11" x14ac:dyDescent="0.3">
      <c r="E6" s="226" t="s">
        <v>22</v>
      </c>
      <c r="F6" s="227"/>
      <c r="G6" s="81"/>
      <c r="H6" s="19"/>
    </row>
    <row r="7" spans="2:11" x14ac:dyDescent="0.3">
      <c r="E7" s="81"/>
      <c r="F7" s="98"/>
      <c r="G7" s="81"/>
      <c r="H7" s="19"/>
    </row>
    <row r="8" spans="2:11" x14ac:dyDescent="0.3">
      <c r="C8" s="99"/>
      <c r="D8" s="95"/>
      <c r="E8" s="96"/>
      <c r="F8" s="98"/>
      <c r="G8" s="97"/>
      <c r="H8" s="95"/>
      <c r="I8" s="100"/>
    </row>
    <row r="9" spans="2:11" x14ac:dyDescent="0.3">
      <c r="B9" s="229" t="s">
        <v>5</v>
      </c>
      <c r="C9" s="230"/>
      <c r="E9" s="231" t="s">
        <v>27</v>
      </c>
      <c r="F9" s="232"/>
      <c r="H9" s="229" t="s">
        <v>60</v>
      </c>
      <c r="I9" s="230"/>
      <c r="J9" s="228"/>
    </row>
    <row r="10" spans="2:11" x14ac:dyDescent="0.3">
      <c r="B10" s="229"/>
      <c r="C10" s="230"/>
      <c r="E10" s="231"/>
      <c r="F10" s="232"/>
      <c r="H10" s="229"/>
      <c r="I10" s="230"/>
      <c r="J10" s="228"/>
    </row>
    <row r="11" spans="2:11" x14ac:dyDescent="0.3">
      <c r="B11" s="226" t="s">
        <v>21</v>
      </c>
      <c r="C11" s="227"/>
      <c r="E11" s="226" t="s">
        <v>20</v>
      </c>
      <c r="F11" s="227"/>
      <c r="H11" s="226" t="s">
        <v>51</v>
      </c>
      <c r="I11" s="227"/>
      <c r="J11" s="81"/>
      <c r="K11" s="19"/>
    </row>
    <row r="12" spans="2:11" x14ac:dyDescent="0.3">
      <c r="B12" s="102"/>
      <c r="I12" s="81"/>
    </row>
    <row r="13" spans="2:11" x14ac:dyDescent="0.3">
      <c r="B13" s="94"/>
      <c r="I13" s="81"/>
    </row>
    <row r="14" spans="2:11" x14ac:dyDescent="0.3">
      <c r="B14" s="100"/>
      <c r="C14" s="224" t="s">
        <v>58</v>
      </c>
      <c r="D14" s="224"/>
      <c r="K14" s="81"/>
    </row>
    <row r="15" spans="2:11" x14ac:dyDescent="0.3">
      <c r="C15" s="225"/>
      <c r="D15" s="225"/>
      <c r="K15" s="81"/>
    </row>
    <row r="16" spans="2:11" x14ac:dyDescent="0.3">
      <c r="C16" s="226" t="s">
        <v>52</v>
      </c>
      <c r="D16" s="227"/>
      <c r="K16" s="81"/>
    </row>
    <row r="17" spans="2:11" x14ac:dyDescent="0.3">
      <c r="C17" s="81"/>
      <c r="D17" s="81"/>
      <c r="K17" s="81"/>
    </row>
    <row r="18" spans="2:11" x14ac:dyDescent="0.3">
      <c r="C18" s="81"/>
      <c r="D18" s="81"/>
      <c r="K18" s="81"/>
    </row>
    <row r="19" spans="2:11" x14ac:dyDescent="0.3">
      <c r="C19" s="81"/>
      <c r="D19" s="81"/>
      <c r="K19" s="81"/>
    </row>
    <row r="20" spans="2:11" ht="14.25" customHeight="1" x14ac:dyDescent="0.3">
      <c r="B20" s="62"/>
      <c r="C20" s="223" t="s">
        <v>41</v>
      </c>
      <c r="D20" s="220" t="s">
        <v>59</v>
      </c>
      <c r="E20" s="220"/>
      <c r="K20" s="81"/>
    </row>
    <row r="21" spans="2:11" x14ac:dyDescent="0.3">
      <c r="B21" s="62"/>
      <c r="C21" s="222"/>
      <c r="D21" s="220"/>
      <c r="E21" s="220"/>
      <c r="K21" s="81"/>
    </row>
    <row r="22" spans="2:11" x14ac:dyDescent="0.3">
      <c r="C22" s="84"/>
      <c r="D22" s="19"/>
      <c r="K22" s="81"/>
    </row>
    <row r="23" spans="2:11" x14ac:dyDescent="0.3">
      <c r="B23" s="83"/>
      <c r="C23" s="223" t="s">
        <v>41</v>
      </c>
      <c r="D23" s="221" t="s">
        <v>42</v>
      </c>
      <c r="E23" s="221"/>
      <c r="K23" s="81"/>
    </row>
    <row r="24" spans="2:11" x14ac:dyDescent="0.3">
      <c r="B24" s="83"/>
      <c r="C24" s="222"/>
      <c r="D24" s="221"/>
      <c r="E24" s="221"/>
      <c r="K24" s="81"/>
    </row>
    <row r="25" spans="2:11" x14ac:dyDescent="0.3">
      <c r="C25" s="84"/>
      <c r="D25" s="19"/>
      <c r="K25" s="81"/>
    </row>
    <row r="26" spans="2:11" x14ac:dyDescent="0.3">
      <c r="B26" s="82"/>
      <c r="C26" s="223" t="s">
        <v>41</v>
      </c>
      <c r="D26" s="222" t="s">
        <v>0</v>
      </c>
      <c r="E26" s="222"/>
      <c r="K26" s="81"/>
    </row>
    <row r="27" spans="2:11" x14ac:dyDescent="0.3">
      <c r="B27" s="82"/>
      <c r="C27" s="222"/>
      <c r="D27" s="222"/>
      <c r="E27" s="222"/>
      <c r="K27" s="81"/>
    </row>
    <row r="28" spans="2:11" x14ac:dyDescent="0.3">
      <c r="D28" s="93"/>
      <c r="K28" s="81"/>
    </row>
    <row r="29" spans="2:11" x14ac:dyDescent="0.3">
      <c r="K29" s="81"/>
    </row>
    <row r="30" spans="2:11" x14ac:dyDescent="0.3">
      <c r="K30" s="81"/>
    </row>
  </sheetData>
  <mergeCells count="18">
    <mergeCell ref="C14:D15"/>
    <mergeCell ref="C16:D16"/>
    <mergeCell ref="E2:G3"/>
    <mergeCell ref="J9:J10"/>
    <mergeCell ref="H9:I10"/>
    <mergeCell ref="H11:I11"/>
    <mergeCell ref="E4:F5"/>
    <mergeCell ref="E6:F6"/>
    <mergeCell ref="E9:F10"/>
    <mergeCell ref="E11:F11"/>
    <mergeCell ref="B9:C10"/>
    <mergeCell ref="B11:C11"/>
    <mergeCell ref="D20:E21"/>
    <mergeCell ref="D23:E24"/>
    <mergeCell ref="D26:E27"/>
    <mergeCell ref="C20:C21"/>
    <mergeCell ref="C23:C24"/>
    <mergeCell ref="C26:C2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4"/>
  <sheetViews>
    <sheetView showGridLines="0" zoomScale="118" zoomScaleNormal="100" workbookViewId="0">
      <pane xSplit="3" ySplit="4" topLeftCell="D5" activePane="bottomRight" state="frozenSplit"/>
      <selection pane="topRight" activeCell="E1" sqref="E1"/>
      <selection pane="bottomLeft" activeCell="A17" sqref="A17"/>
      <selection pane="bottomRight" activeCell="H42" sqref="H42"/>
    </sheetView>
  </sheetViews>
  <sheetFormatPr baseColWidth="10" defaultColWidth="11.453125" defaultRowHeight="14" outlineLevelRow="1" x14ac:dyDescent="0.3"/>
  <cols>
    <col min="1" max="1" width="3.7265625" style="1" customWidth="1"/>
    <col min="2" max="2" width="9" style="1" customWidth="1"/>
    <col min="3" max="3" width="26.54296875" style="1" customWidth="1"/>
    <col min="4" max="7" width="19.54296875" style="1" customWidth="1"/>
    <col min="8" max="8" width="20.81640625" style="1" customWidth="1"/>
    <col min="9" max="9" width="19.54296875" style="1" customWidth="1"/>
    <col min="10" max="10" width="9.54296875" style="1" customWidth="1"/>
    <col min="11" max="11" width="15.26953125" style="1" bestFit="1" customWidth="1"/>
    <col min="12" max="12" width="2.81640625" style="1" customWidth="1"/>
    <col min="13" max="16384" width="11.453125" style="1"/>
  </cols>
  <sheetData>
    <row r="1" spans="2:11" ht="14.5" thickBot="1" x14ac:dyDescent="0.35"/>
    <row r="2" spans="2:11" x14ac:dyDescent="0.3">
      <c r="B2" s="59"/>
      <c r="C2" s="42"/>
      <c r="D2" s="67"/>
      <c r="E2" s="60"/>
      <c r="F2" s="60"/>
      <c r="G2" s="42"/>
      <c r="H2" s="42"/>
      <c r="I2" s="68"/>
    </row>
    <row r="3" spans="2:11" x14ac:dyDescent="0.3">
      <c r="B3" s="61"/>
      <c r="C3" s="62"/>
      <c r="D3" s="63" t="str">
        <f>Organigramm!E4</f>
        <v>Verwaltung</v>
      </c>
      <c r="E3" s="63" t="str">
        <f>Organigramm!H9</f>
        <v>Sozialkosten</v>
      </c>
      <c r="F3" s="63" t="str">
        <f>Organigramm!B9</f>
        <v>Bauleitung</v>
      </c>
      <c r="G3" s="63" t="str">
        <f>Organigramm!E9</f>
        <v>Leistungsgerät</v>
      </c>
      <c r="H3" s="63" t="str">
        <f>Organigramm!C14</f>
        <v>Projekt</v>
      </c>
      <c r="I3" s="101"/>
    </row>
    <row r="4" spans="2:11" x14ac:dyDescent="0.3">
      <c r="B4" s="64"/>
      <c r="C4" s="65"/>
      <c r="D4" s="214" t="str">
        <f>Organigramm!E6</f>
        <v>95…1</v>
      </c>
      <c r="E4" s="214" t="str">
        <f>Organigramm!H11</f>
        <v>95…5</v>
      </c>
      <c r="F4" s="214" t="str">
        <f>Organigramm!B11</f>
        <v>95…2</v>
      </c>
      <c r="G4" s="214" t="str">
        <f>Organigramm!E11</f>
        <v>96…1</v>
      </c>
      <c r="H4" s="214" t="str">
        <f>Organigramm!C16</f>
        <v>98…1</v>
      </c>
      <c r="I4" s="215" t="s">
        <v>23</v>
      </c>
    </row>
    <row r="5" spans="2:11" x14ac:dyDescent="0.3">
      <c r="B5" s="6" t="s">
        <v>19</v>
      </c>
      <c r="C5" s="25" t="s">
        <v>1</v>
      </c>
      <c r="D5" s="30"/>
      <c r="E5" s="30"/>
      <c r="F5" s="30"/>
      <c r="G5" s="30"/>
      <c r="H5" s="30"/>
      <c r="I5" s="54"/>
    </row>
    <row r="6" spans="2:11" x14ac:dyDescent="0.3">
      <c r="B6" s="55" t="s">
        <v>57</v>
      </c>
      <c r="C6" s="26" t="s">
        <v>54</v>
      </c>
      <c r="D6" s="106">
        <f>D20*E14</f>
        <v>50000</v>
      </c>
      <c r="E6" s="218">
        <f>H6*E11</f>
        <v>59500.282500000001</v>
      </c>
      <c r="F6" s="106">
        <f>F20*E14</f>
        <v>58840</v>
      </c>
      <c r="G6" s="106">
        <f>G20*E14</f>
        <v>5000</v>
      </c>
      <c r="H6" s="106">
        <f>H20*E14</f>
        <v>69100</v>
      </c>
      <c r="I6" s="107">
        <f>SUM(D6:H6)</f>
        <v>242440.2825</v>
      </c>
    </row>
    <row r="7" spans="2:11" x14ac:dyDescent="0.3">
      <c r="B7" s="55" t="s">
        <v>49</v>
      </c>
      <c r="C7" s="26" t="s">
        <v>47</v>
      </c>
      <c r="D7" s="106"/>
      <c r="E7" s="106"/>
      <c r="F7" s="106"/>
      <c r="G7" s="106">
        <f>G21*E14</f>
        <v>154300</v>
      </c>
      <c r="H7" s="106"/>
      <c r="I7" s="107">
        <f t="shared" ref="I7:I9" si="0">SUM(D7:H7)</f>
        <v>154300</v>
      </c>
    </row>
    <row r="8" spans="2:11" x14ac:dyDescent="0.3">
      <c r="B8" s="56" t="s">
        <v>50</v>
      </c>
      <c r="C8" s="29" t="s">
        <v>18</v>
      </c>
      <c r="D8" s="108">
        <f>D22*E14</f>
        <v>19800</v>
      </c>
      <c r="E8" s="108"/>
      <c r="F8" s="108">
        <f>F22*E14</f>
        <v>21160</v>
      </c>
      <c r="G8" s="108">
        <f>G22*E14</f>
        <v>5000</v>
      </c>
      <c r="H8" s="109">
        <f>H22*E14</f>
        <v>296400</v>
      </c>
      <c r="I8" s="110">
        <f t="shared" si="0"/>
        <v>342360</v>
      </c>
    </row>
    <row r="9" spans="2:11" ht="14.5" thickBot="1" x14ac:dyDescent="0.35">
      <c r="B9" s="57"/>
      <c r="C9" s="58" t="s">
        <v>23</v>
      </c>
      <c r="D9" s="111">
        <f>SUM(D6:D8)</f>
        <v>69800</v>
      </c>
      <c r="E9" s="111">
        <f t="shared" ref="E9:H9" si="1">SUM(E6:E8)</f>
        <v>59500.282500000001</v>
      </c>
      <c r="F9" s="111">
        <f t="shared" si="1"/>
        <v>80000</v>
      </c>
      <c r="G9" s="111">
        <f t="shared" si="1"/>
        <v>164300</v>
      </c>
      <c r="H9" s="111">
        <f t="shared" si="1"/>
        <v>365500</v>
      </c>
      <c r="I9" s="112">
        <f t="shared" si="0"/>
        <v>739100.28249999997</v>
      </c>
      <c r="K9" s="113"/>
    </row>
    <row r="10" spans="2:11" x14ac:dyDescent="0.3">
      <c r="G10" s="3"/>
      <c r="K10" s="113"/>
    </row>
    <row r="11" spans="2:11" ht="14.5" customHeight="1" x14ac:dyDescent="0.3">
      <c r="C11" s="233" t="s">
        <v>60</v>
      </c>
      <c r="D11" s="233"/>
      <c r="E11" s="175">
        <v>0.86107500000000003</v>
      </c>
      <c r="G11" s="3"/>
    </row>
    <row r="12" spans="2:11" ht="14.5" customHeight="1" x14ac:dyDescent="0.3">
      <c r="C12" s="233" t="s">
        <v>67</v>
      </c>
      <c r="D12" s="233"/>
      <c r="E12" s="175">
        <f>'[2]Klassische Methode'!$H$7</f>
        <v>1</v>
      </c>
      <c r="G12" s="3"/>
    </row>
    <row r="13" spans="2:11" ht="14.5" customHeight="1" x14ac:dyDescent="0.3">
      <c r="C13" s="233" t="s">
        <v>68</v>
      </c>
      <c r="D13" s="233"/>
      <c r="E13" s="175">
        <f>'[2]Modifizierte Methode'!$I$12</f>
        <v>1</v>
      </c>
      <c r="F13" s="211" t="s">
        <v>78</v>
      </c>
      <c r="G13" s="211" t="s">
        <v>79</v>
      </c>
    </row>
    <row r="14" spans="2:11" ht="14.5" customHeight="1" x14ac:dyDescent="0.3">
      <c r="C14" s="233" t="s">
        <v>66</v>
      </c>
      <c r="D14" s="233"/>
      <c r="E14" s="175">
        <f>E13+F14</f>
        <v>1</v>
      </c>
      <c r="F14" s="179">
        <v>0</v>
      </c>
      <c r="G14" s="213">
        <v>0</v>
      </c>
      <c r="J14" s="113"/>
    </row>
    <row r="15" spans="2:11" x14ac:dyDescent="0.3">
      <c r="F15" s="212" t="str">
        <f>CONCATENATE("(bei ",E13,")")</f>
        <v>(bei 1)</v>
      </c>
      <c r="G15" s="212" t="s">
        <v>74</v>
      </c>
    </row>
    <row r="16" spans="2:11" hidden="1" outlineLevel="1" x14ac:dyDescent="0.3">
      <c r="B16" s="59"/>
      <c r="C16" s="42"/>
      <c r="D16" s="67"/>
      <c r="E16" s="60"/>
      <c r="F16" s="60"/>
      <c r="G16" s="42"/>
      <c r="H16" s="42"/>
      <c r="I16" s="68"/>
    </row>
    <row r="17" spans="2:9" hidden="1" outlineLevel="1" x14ac:dyDescent="0.3">
      <c r="B17" s="61"/>
      <c r="C17" s="62"/>
      <c r="D17" s="63" t="s">
        <v>4</v>
      </c>
      <c r="E17" s="63" t="s">
        <v>60</v>
      </c>
      <c r="F17" s="63" t="s">
        <v>5</v>
      </c>
      <c r="G17" s="63" t="s">
        <v>27</v>
      </c>
      <c r="H17" s="63" t="s">
        <v>58</v>
      </c>
      <c r="I17" s="101"/>
    </row>
    <row r="18" spans="2:9" ht="14.5" hidden="1" outlineLevel="1" x14ac:dyDescent="0.35">
      <c r="B18" s="64"/>
      <c r="C18" s="65"/>
      <c r="D18" s="66" t="s">
        <v>22</v>
      </c>
      <c r="E18" s="66" t="s">
        <v>51</v>
      </c>
      <c r="F18" s="66" t="s">
        <v>21</v>
      </c>
      <c r="G18" s="66" t="s">
        <v>20</v>
      </c>
      <c r="H18" s="66" t="s">
        <v>52</v>
      </c>
      <c r="I18" s="69" t="s">
        <v>23</v>
      </c>
    </row>
    <row r="19" spans="2:9" hidden="1" outlineLevel="1" x14ac:dyDescent="0.3">
      <c r="B19" s="6" t="s">
        <v>19</v>
      </c>
      <c r="C19" s="25" t="s">
        <v>1</v>
      </c>
      <c r="D19" s="30"/>
      <c r="E19" s="30"/>
      <c r="F19" s="30"/>
      <c r="G19" s="30"/>
      <c r="H19" s="30"/>
      <c r="I19" s="54"/>
    </row>
    <row r="20" spans="2:9" hidden="1" outlineLevel="1" x14ac:dyDescent="0.3">
      <c r="B20" s="55" t="s">
        <v>57</v>
      </c>
      <c r="C20" s="26" t="s">
        <v>54</v>
      </c>
      <c r="D20" s="106">
        <v>50000</v>
      </c>
      <c r="E20" s="106">
        <v>59500.282500000001</v>
      </c>
      <c r="F20" s="106">
        <v>58840</v>
      </c>
      <c r="G20" s="106">
        <v>5000</v>
      </c>
      <c r="H20" s="106">
        <v>69100</v>
      </c>
      <c r="I20" s="107">
        <v>242440.2825</v>
      </c>
    </row>
    <row r="21" spans="2:9" hidden="1" outlineLevel="1" x14ac:dyDescent="0.3">
      <c r="B21" s="55" t="s">
        <v>49</v>
      </c>
      <c r="C21" s="26" t="s">
        <v>47</v>
      </c>
      <c r="D21" s="106"/>
      <c r="E21" s="106"/>
      <c r="F21" s="106"/>
      <c r="G21" s="106">
        <v>154300</v>
      </c>
      <c r="H21" s="106"/>
      <c r="I21" s="107">
        <v>154300</v>
      </c>
    </row>
    <row r="22" spans="2:9" hidden="1" outlineLevel="1" x14ac:dyDescent="0.3">
      <c r="B22" s="56" t="s">
        <v>50</v>
      </c>
      <c r="C22" s="29" t="s">
        <v>18</v>
      </c>
      <c r="D22" s="108">
        <v>19800</v>
      </c>
      <c r="E22" s="108"/>
      <c r="F22" s="108">
        <v>21160</v>
      </c>
      <c r="G22" s="108">
        <v>5000</v>
      </c>
      <c r="H22" s="109">
        <v>296400</v>
      </c>
      <c r="I22" s="110">
        <v>342360</v>
      </c>
    </row>
    <row r="23" spans="2:9" ht="14.5" hidden="1" outlineLevel="1" thickBot="1" x14ac:dyDescent="0.35">
      <c r="B23" s="57"/>
      <c r="C23" s="58" t="s">
        <v>23</v>
      </c>
      <c r="D23" s="111">
        <v>69800</v>
      </c>
      <c r="E23" s="111">
        <v>59500.282500000001</v>
      </c>
      <c r="F23" s="111">
        <v>80000</v>
      </c>
      <c r="G23" s="111">
        <v>164300</v>
      </c>
      <c r="H23" s="111">
        <v>365500</v>
      </c>
      <c r="I23" s="112">
        <v>739100.28249999997</v>
      </c>
    </row>
    <row r="24" spans="2:9" collapsed="1" x14ac:dyDescent="0.3">
      <c r="D24" s="113"/>
      <c r="E24" s="113"/>
      <c r="F24" s="113"/>
      <c r="G24" s="113"/>
      <c r="H24" s="113"/>
      <c r="I24" s="113"/>
    </row>
    <row r="25" spans="2:9" ht="14.5" thickBot="1" x14ac:dyDescent="0.35"/>
    <row r="26" spans="2:9" x14ac:dyDescent="0.3">
      <c r="D26" s="149"/>
      <c r="E26" s="150" t="s">
        <v>72</v>
      </c>
      <c r="F26" s="150" t="s">
        <v>13</v>
      </c>
      <c r="G26" s="150" t="s">
        <v>69</v>
      </c>
      <c r="H26" s="151" t="s">
        <v>70</v>
      </c>
    </row>
    <row r="27" spans="2:9" x14ac:dyDescent="0.3">
      <c r="D27" s="5" t="s">
        <v>4</v>
      </c>
      <c r="E27" s="8" t="s">
        <v>58</v>
      </c>
      <c r="F27" s="8" t="s">
        <v>12</v>
      </c>
      <c r="G27" s="176">
        <v>0.1</v>
      </c>
      <c r="H27" s="146" t="s">
        <v>71</v>
      </c>
    </row>
    <row r="28" spans="2:9" x14ac:dyDescent="0.3">
      <c r="D28" s="5"/>
      <c r="E28" s="8"/>
      <c r="F28" s="8"/>
      <c r="G28" s="152"/>
      <c r="H28" s="146"/>
    </row>
    <row r="29" spans="2:9" x14ac:dyDescent="0.3">
      <c r="D29" s="5" t="s">
        <v>5</v>
      </c>
      <c r="E29" s="8" t="s">
        <v>4</v>
      </c>
      <c r="F29" s="8" t="s">
        <v>2</v>
      </c>
      <c r="G29" s="176">
        <v>0.1</v>
      </c>
      <c r="H29" s="146" t="s">
        <v>17</v>
      </c>
    </row>
    <row r="30" spans="2:9" x14ac:dyDescent="0.3">
      <c r="D30" s="5"/>
      <c r="E30" s="8" t="s">
        <v>58</v>
      </c>
      <c r="F30" s="145">
        <v>1000</v>
      </c>
      <c r="G30" s="178">
        <v>72</v>
      </c>
      <c r="H30" s="146" t="s">
        <v>73</v>
      </c>
    </row>
    <row r="31" spans="2:9" x14ac:dyDescent="0.3">
      <c r="D31" s="5"/>
      <c r="E31" s="8"/>
      <c r="F31" s="8"/>
      <c r="G31" s="153"/>
      <c r="H31" s="146"/>
    </row>
    <row r="32" spans="2:9" x14ac:dyDescent="0.3">
      <c r="D32" s="5" t="s">
        <v>60</v>
      </c>
      <c r="E32" s="8" t="s">
        <v>58</v>
      </c>
      <c r="F32" s="8" t="s">
        <v>62</v>
      </c>
      <c r="G32" s="176">
        <f>E11</f>
        <v>0.86107500000000003</v>
      </c>
      <c r="H32" s="146" t="s">
        <v>71</v>
      </c>
    </row>
    <row r="33" spans="4:8" x14ac:dyDescent="0.3">
      <c r="D33" s="5"/>
      <c r="E33" s="8"/>
      <c r="F33" s="8"/>
      <c r="G33" s="8"/>
      <c r="H33" s="146"/>
    </row>
    <row r="34" spans="4:8" ht="14.5" thickBot="1" x14ac:dyDescent="0.35">
      <c r="D34" s="7" t="s">
        <v>27</v>
      </c>
      <c r="E34" s="9" t="s">
        <v>58</v>
      </c>
      <c r="F34" s="147">
        <v>164.3</v>
      </c>
      <c r="G34" s="216">
        <v>1000</v>
      </c>
      <c r="H34" s="148" t="s">
        <v>82</v>
      </c>
    </row>
  </sheetData>
  <dataConsolidate/>
  <mergeCells count="4">
    <mergeCell ref="C11:D11"/>
    <mergeCell ref="C12:D12"/>
    <mergeCell ref="C13:D13"/>
    <mergeCell ref="C14:D1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59"/>
  <sheetViews>
    <sheetView showGridLines="0" topLeftCell="A16" zoomScale="119" zoomScaleNormal="100" workbookViewId="0">
      <selection activeCell="D36" sqref="D36"/>
    </sheetView>
  </sheetViews>
  <sheetFormatPr baseColWidth="10" defaultColWidth="11.453125" defaultRowHeight="14" outlineLevelRow="1" x14ac:dyDescent="0.3"/>
  <cols>
    <col min="1" max="1" width="3.7265625" style="1" customWidth="1"/>
    <col min="2" max="2" width="10.26953125" style="1" customWidth="1"/>
    <col min="3" max="3" width="45.7265625" style="1" customWidth="1"/>
    <col min="4" max="4" width="24.7265625" style="1" customWidth="1"/>
    <col min="5" max="5" width="14.7265625" style="1" customWidth="1"/>
    <col min="6" max="6" width="18.7265625" style="1" customWidth="1"/>
    <col min="7" max="7" width="10.7265625" style="1" customWidth="1"/>
    <col min="8" max="8" width="3.7265625" style="1" customWidth="1"/>
    <col min="9" max="9" width="10.26953125" style="1" customWidth="1"/>
    <col min="10" max="10" width="45.7265625" style="1" customWidth="1"/>
    <col min="11" max="11" width="24.7265625" style="1" customWidth="1"/>
    <col min="12" max="12" width="14.7265625" style="1" customWidth="1"/>
    <col min="13" max="13" width="21.453125" style="1" customWidth="1"/>
    <col min="14" max="14" width="10.7265625" style="1" customWidth="1"/>
    <col min="15" max="15" width="3.7265625" style="1" customWidth="1"/>
    <col min="16" max="16384" width="11.453125" style="1"/>
  </cols>
  <sheetData>
    <row r="1" spans="2:9" ht="15" customHeight="1" x14ac:dyDescent="0.3"/>
    <row r="2" spans="2:9" ht="15" customHeight="1" x14ac:dyDescent="0.3">
      <c r="D2" s="234"/>
      <c r="E2" s="234"/>
      <c r="F2" s="234"/>
      <c r="G2" s="234"/>
      <c r="H2" s="234"/>
      <c r="I2" s="234"/>
    </row>
    <row r="3" spans="2:9" ht="15" customHeight="1" thickBot="1" x14ac:dyDescent="0.35">
      <c r="D3" s="234"/>
      <c r="E3" s="234"/>
      <c r="F3" s="234"/>
      <c r="G3" s="234"/>
      <c r="H3" s="234"/>
      <c r="I3" s="234"/>
    </row>
    <row r="4" spans="2:9" ht="15" customHeight="1" x14ac:dyDescent="0.3">
      <c r="B4" s="4"/>
      <c r="C4" s="23" t="s">
        <v>59</v>
      </c>
      <c r="D4" s="91" t="str">
        <f>Organigramm!E4</f>
        <v>Verwaltung</v>
      </c>
      <c r="E4" s="5"/>
    </row>
    <row r="5" spans="2:9" ht="15" customHeight="1" thickBot="1" x14ac:dyDescent="0.35">
      <c r="B5" s="85" t="str">
        <f>Kostenarten!B5</f>
        <v>BKR</v>
      </c>
      <c r="C5" s="24" t="str">
        <f>Kostenarten!C5</f>
        <v>Kostenartengruppen</v>
      </c>
      <c r="D5" s="92" t="str">
        <f>Organigramm!E6</f>
        <v>95…1</v>
      </c>
      <c r="E5" s="5"/>
    </row>
    <row r="6" spans="2:9" ht="15" customHeight="1" outlineLevel="1" x14ac:dyDescent="0.3">
      <c r="B6" s="27" t="str">
        <f>Kostenarten!B6</f>
        <v>60.…</v>
      </c>
      <c r="C6" s="20" t="str">
        <f>Kostenarten!C6</f>
        <v>Lohn- und Gehaltskosten</v>
      </c>
      <c r="D6" s="114">
        <f>Kostenarten!D6</f>
        <v>50000</v>
      </c>
      <c r="E6" s="5"/>
    </row>
    <row r="7" spans="2:9" ht="15" customHeight="1" outlineLevel="1" x14ac:dyDescent="0.3">
      <c r="B7" s="27" t="str">
        <f>Kostenarten!B7</f>
        <v>641…</v>
      </c>
      <c r="C7" s="21" t="str">
        <f>Kostenarten!C7</f>
        <v>Gerätekosten</v>
      </c>
      <c r="D7" s="114">
        <f>Kostenarten!D7</f>
        <v>0</v>
      </c>
      <c r="E7" s="5"/>
    </row>
    <row r="8" spans="2:9" ht="15" customHeight="1" outlineLevel="1" thickBot="1" x14ac:dyDescent="0.35">
      <c r="B8" s="28" t="str">
        <f>Kostenarten!B8</f>
        <v>68….</v>
      </c>
      <c r="C8" s="22" t="str">
        <f>Kostenarten!C8</f>
        <v>Sonstige Kosten</v>
      </c>
      <c r="D8" s="114">
        <f>Kostenarten!D8</f>
        <v>19800</v>
      </c>
      <c r="E8" s="5"/>
    </row>
    <row r="9" spans="2:9" ht="15" customHeight="1" x14ac:dyDescent="0.35">
      <c r="B9" s="19"/>
      <c r="C9" s="12" t="s">
        <v>3</v>
      </c>
      <c r="D9" s="115">
        <f>SUM(D6:D8)</f>
        <v>69800</v>
      </c>
      <c r="E9" s="5"/>
    </row>
    <row r="10" spans="2:9" ht="15" customHeight="1" x14ac:dyDescent="0.3">
      <c r="C10" s="17" t="s">
        <v>10</v>
      </c>
      <c r="D10" s="116"/>
    </row>
    <row r="11" spans="2:9" ht="15" customHeight="1" x14ac:dyDescent="0.3">
      <c r="C11" s="37" t="str">
        <f>D23</f>
        <v>Bauleitung</v>
      </c>
      <c r="D11" s="117">
        <f>D34</f>
        <v>8000</v>
      </c>
    </row>
    <row r="12" spans="2:9" ht="15" customHeight="1" x14ac:dyDescent="0.3">
      <c r="C12" s="37"/>
      <c r="D12" s="117"/>
    </row>
    <row r="13" spans="2:9" ht="15" customHeight="1" x14ac:dyDescent="0.35">
      <c r="C13" s="12" t="s">
        <v>6</v>
      </c>
      <c r="D13" s="115">
        <f>SUM(D10:D12)</f>
        <v>8000</v>
      </c>
    </row>
    <row r="14" spans="2:9" ht="15" customHeight="1" thickBot="1" x14ac:dyDescent="0.4">
      <c r="C14" s="10" t="s">
        <v>7</v>
      </c>
      <c r="D14" s="115">
        <f>D9+D13</f>
        <v>77800</v>
      </c>
    </row>
    <row r="15" spans="2:9" ht="15" customHeight="1" x14ac:dyDescent="0.3">
      <c r="C15" s="17" t="s">
        <v>43</v>
      </c>
      <c r="D15" s="118"/>
      <c r="E15" s="18" t="s">
        <v>13</v>
      </c>
      <c r="F15" s="16" t="s">
        <v>15</v>
      </c>
      <c r="G15" s="15" t="s">
        <v>11</v>
      </c>
    </row>
    <row r="16" spans="2:9" ht="15" customHeight="1" x14ac:dyDescent="0.3">
      <c r="C16" s="33" t="str">
        <f>Kostenträger!D4</f>
        <v>Projekt</v>
      </c>
      <c r="D16" s="119">
        <f>G16*E16</f>
        <v>77800</v>
      </c>
      <c r="E16" s="121">
        <f>Kostenträger!D18</f>
        <v>778000</v>
      </c>
      <c r="F16" s="34" t="s">
        <v>16</v>
      </c>
      <c r="G16" s="35">
        <f>Kostenarten!G27</f>
        <v>0.1</v>
      </c>
    </row>
    <row r="17" spans="2:15" ht="15" customHeight="1" thickBot="1" x14ac:dyDescent="0.35">
      <c r="C17" s="33"/>
      <c r="D17" s="119"/>
      <c r="E17" s="86"/>
      <c r="F17" s="87"/>
      <c r="G17" s="88"/>
      <c r="H17" s="14"/>
      <c r="O17" s="14"/>
    </row>
    <row r="18" spans="2:15" ht="15" customHeight="1" x14ac:dyDescent="0.3">
      <c r="C18" s="12" t="s">
        <v>9</v>
      </c>
      <c r="D18" s="115">
        <f>SUM(D15:D17)</f>
        <v>77800</v>
      </c>
    </row>
    <row r="19" spans="2:15" ht="15" customHeight="1" thickBot="1" x14ac:dyDescent="0.35">
      <c r="C19" s="13" t="str">
        <f>IF(D19&gt;0,"Überdeckung",IF(D19=0,"Ausgeglichen","Unterdeckung"))</f>
        <v>Ausgeglichen</v>
      </c>
      <c r="D19" s="120">
        <f>D18-D14</f>
        <v>0</v>
      </c>
    </row>
    <row r="20" spans="2:15" ht="15" customHeight="1" x14ac:dyDescent="0.3"/>
    <row r="21" spans="2:15" ht="15" customHeight="1" x14ac:dyDescent="0.3"/>
    <row r="22" spans="2:15" ht="15" customHeight="1" thickBot="1" x14ac:dyDescent="0.35"/>
    <row r="23" spans="2:15" ht="15" customHeight="1" x14ac:dyDescent="0.3">
      <c r="B23" s="4"/>
      <c r="C23" s="23" t="s">
        <v>59</v>
      </c>
      <c r="D23" s="91" t="str">
        <f>Organigramm!B9</f>
        <v>Bauleitung</v>
      </c>
      <c r="E23" s="5"/>
    </row>
    <row r="24" spans="2:15" ht="15" customHeight="1" thickBot="1" x14ac:dyDescent="0.35">
      <c r="B24" s="85" t="str">
        <f>B5</f>
        <v>BKR</v>
      </c>
      <c r="C24" s="24"/>
      <c r="D24" s="92" t="str">
        <f>Organigramm!B11</f>
        <v>95…2</v>
      </c>
      <c r="E24" s="5"/>
    </row>
    <row r="25" spans="2:15" ht="15" customHeight="1" outlineLevel="1" x14ac:dyDescent="0.3">
      <c r="B25" s="27" t="str">
        <f>Kostenarten!B6</f>
        <v>60.…</v>
      </c>
      <c r="C25" s="20" t="str">
        <f>Kostenarten!C6</f>
        <v>Lohn- und Gehaltskosten</v>
      </c>
      <c r="D25" s="114">
        <f>Kostenarten!F6</f>
        <v>58840</v>
      </c>
      <c r="E25" s="5"/>
    </row>
    <row r="26" spans="2:15" ht="15" customHeight="1" outlineLevel="1" x14ac:dyDescent="0.3">
      <c r="B26" s="27" t="str">
        <f>Kostenarten!B7</f>
        <v>641…</v>
      </c>
      <c r="C26" s="20" t="str">
        <f>Kostenarten!C7</f>
        <v>Gerätekosten</v>
      </c>
      <c r="D26" s="114">
        <f>Kostenarten!F7</f>
        <v>0</v>
      </c>
      <c r="E26" s="5"/>
    </row>
    <row r="27" spans="2:15" ht="15" customHeight="1" outlineLevel="1" thickBot="1" x14ac:dyDescent="0.35">
      <c r="B27" s="28" t="str">
        <f>Kostenarten!B8</f>
        <v>68….</v>
      </c>
      <c r="C27" s="22" t="str">
        <f>Kostenarten!C8</f>
        <v>Sonstige Kosten</v>
      </c>
      <c r="D27" s="114">
        <f>Kostenarten!F8</f>
        <v>21160</v>
      </c>
      <c r="E27" s="5"/>
    </row>
    <row r="28" spans="2:15" ht="15" customHeight="1" x14ac:dyDescent="0.35">
      <c r="B28" s="19"/>
      <c r="C28" s="12" t="s">
        <v>3</v>
      </c>
      <c r="D28" s="115">
        <f>SUM(D25:D27)</f>
        <v>80000</v>
      </c>
      <c r="E28" s="5"/>
    </row>
    <row r="29" spans="2:15" ht="15" customHeight="1" x14ac:dyDescent="0.3">
      <c r="C29" s="17" t="s">
        <v>10</v>
      </c>
      <c r="D29" s="116"/>
    </row>
    <row r="30" spans="2:15" ht="15" customHeight="1" x14ac:dyDescent="0.3">
      <c r="C30" s="37"/>
      <c r="D30" s="117"/>
    </row>
    <row r="31" spans="2:15" ht="15" customHeight="1" x14ac:dyDescent="0.35">
      <c r="C31" s="12" t="s">
        <v>6</v>
      </c>
      <c r="D31" s="115">
        <f>SUM(D29:D30)</f>
        <v>0</v>
      </c>
    </row>
    <row r="32" spans="2:15" ht="15" customHeight="1" thickBot="1" x14ac:dyDescent="0.4">
      <c r="C32" s="10" t="s">
        <v>7</v>
      </c>
      <c r="D32" s="115">
        <f>D28+D31</f>
        <v>80000</v>
      </c>
    </row>
    <row r="33" spans="2:7" ht="15" customHeight="1" x14ac:dyDescent="0.3">
      <c r="C33" s="17" t="s">
        <v>43</v>
      </c>
      <c r="D33" s="118"/>
      <c r="E33" s="18" t="s">
        <v>13</v>
      </c>
      <c r="F33" s="16" t="s">
        <v>15</v>
      </c>
      <c r="G33" s="15" t="s">
        <v>11</v>
      </c>
    </row>
    <row r="34" spans="2:7" ht="15" customHeight="1" x14ac:dyDescent="0.3">
      <c r="C34" s="33" t="str">
        <f>D4</f>
        <v>Verwaltung</v>
      </c>
      <c r="D34" s="119">
        <f>G34*E34</f>
        <v>8000</v>
      </c>
      <c r="E34" s="121">
        <f>D32</f>
        <v>80000</v>
      </c>
      <c r="F34" s="34" t="s">
        <v>17</v>
      </c>
      <c r="G34" s="35">
        <f>Kostenarten!G29</f>
        <v>0.1</v>
      </c>
    </row>
    <row r="35" spans="2:7" ht="15" customHeight="1" x14ac:dyDescent="0.3">
      <c r="C35" s="33" t="str">
        <f>Kostenträger!D4</f>
        <v>Projekt</v>
      </c>
      <c r="D35" s="119">
        <f>G35*E35</f>
        <v>72000</v>
      </c>
      <c r="E35" s="121">
        <f>Kostenarten!F30</f>
        <v>1000</v>
      </c>
      <c r="F35" s="34" t="s">
        <v>64</v>
      </c>
      <c r="G35" s="144">
        <f>Kostenarten!G30</f>
        <v>72</v>
      </c>
    </row>
    <row r="36" spans="2:7" ht="15" customHeight="1" thickBot="1" x14ac:dyDescent="0.35">
      <c r="C36" s="33"/>
      <c r="D36" s="119"/>
      <c r="E36" s="86"/>
      <c r="F36" s="87"/>
      <c r="G36" s="88"/>
    </row>
    <row r="37" spans="2:7" ht="15" customHeight="1" x14ac:dyDescent="0.3">
      <c r="C37" s="12" t="s">
        <v>9</v>
      </c>
      <c r="D37" s="115">
        <f>SUM(D33:D36)</f>
        <v>80000</v>
      </c>
    </row>
    <row r="38" spans="2:7" ht="15" customHeight="1" thickBot="1" x14ac:dyDescent="0.35">
      <c r="C38" s="13" t="str">
        <f>IF(D38&gt;0,"Überdeckung",IF(D38=0,"Ausgeglichen","Unterdeckung"))</f>
        <v>Ausgeglichen</v>
      </c>
      <c r="D38" s="120">
        <f>D37-D32</f>
        <v>0</v>
      </c>
    </row>
    <row r="39" spans="2:7" ht="15" customHeight="1" x14ac:dyDescent="0.3"/>
    <row r="40" spans="2:7" ht="15" customHeight="1" x14ac:dyDescent="0.3"/>
    <row r="41" spans="2:7" ht="15" customHeight="1" thickBot="1" x14ac:dyDescent="0.35"/>
    <row r="42" spans="2:7" ht="15" customHeight="1" x14ac:dyDescent="0.3">
      <c r="B42" s="4"/>
      <c r="C42" s="23" t="str">
        <f>C4</f>
        <v>Umlagekostenstelle</v>
      </c>
      <c r="D42" s="91" t="str">
        <f>Organigramm!H9</f>
        <v>Sozialkosten</v>
      </c>
      <c r="E42" s="5"/>
    </row>
    <row r="43" spans="2:7" ht="15" customHeight="1" thickBot="1" x14ac:dyDescent="0.35">
      <c r="B43" s="85" t="str">
        <f>Umlagekostenstellen!B5</f>
        <v>BKR</v>
      </c>
      <c r="C43" s="24" t="str">
        <f>C5</f>
        <v>Kostenartengruppen</v>
      </c>
      <c r="D43" s="92" t="str">
        <f>Kostenarten!E4</f>
        <v>95…5</v>
      </c>
      <c r="E43" s="5"/>
    </row>
    <row r="44" spans="2:7" ht="15" customHeight="1" x14ac:dyDescent="0.3">
      <c r="B44" s="27" t="str">
        <f>B6</f>
        <v>60.…</v>
      </c>
      <c r="C44" s="20" t="str">
        <f>Kostenarten!C6</f>
        <v>Lohn- und Gehaltskosten</v>
      </c>
      <c r="D44" s="114">
        <f>Kostenarten!E6</f>
        <v>59500.282500000001</v>
      </c>
      <c r="E44" s="5"/>
    </row>
    <row r="45" spans="2:7" ht="15" customHeight="1" x14ac:dyDescent="0.3">
      <c r="B45" s="27" t="str">
        <f>B7</f>
        <v>641…</v>
      </c>
      <c r="C45" s="21" t="str">
        <f>Kostenarten!C7</f>
        <v>Gerätekosten</v>
      </c>
      <c r="D45" s="114">
        <f>Kostenarten!E7</f>
        <v>0</v>
      </c>
      <c r="E45" s="5"/>
    </row>
    <row r="46" spans="2:7" ht="15" customHeight="1" thickBot="1" x14ac:dyDescent="0.35">
      <c r="B46" s="28" t="str">
        <f>B8</f>
        <v>68….</v>
      </c>
      <c r="C46" s="22" t="str">
        <f>Kostenarten!C8</f>
        <v>Sonstige Kosten</v>
      </c>
      <c r="D46" s="114">
        <f>Kostenarten!E8</f>
        <v>0</v>
      </c>
      <c r="E46" s="5"/>
    </row>
    <row r="47" spans="2:7" ht="15" customHeight="1" x14ac:dyDescent="0.35">
      <c r="B47" s="19"/>
      <c r="C47" s="12" t="s">
        <v>3</v>
      </c>
      <c r="D47" s="115">
        <f>SUM(D44:D46)</f>
        <v>59500.282500000001</v>
      </c>
      <c r="E47" s="5"/>
    </row>
    <row r="48" spans="2:7" ht="15" customHeight="1" x14ac:dyDescent="0.3">
      <c r="C48" s="17" t="s">
        <v>10</v>
      </c>
      <c r="D48" s="116"/>
    </row>
    <row r="49" spans="3:7" ht="15" customHeight="1" x14ac:dyDescent="0.3">
      <c r="C49" s="37"/>
      <c r="D49" s="117"/>
    </row>
    <row r="50" spans="3:7" ht="15" customHeight="1" x14ac:dyDescent="0.35">
      <c r="C50" s="12" t="s">
        <v>6</v>
      </c>
      <c r="D50" s="115">
        <f>SUM(D48:D49)</f>
        <v>0</v>
      </c>
    </row>
    <row r="51" spans="3:7" ht="15" customHeight="1" thickBot="1" x14ac:dyDescent="0.4">
      <c r="C51" s="10" t="s">
        <v>7</v>
      </c>
      <c r="D51" s="115">
        <f>D47+D50</f>
        <v>59500.282500000001</v>
      </c>
    </row>
    <row r="52" spans="3:7" ht="15" customHeight="1" x14ac:dyDescent="0.3">
      <c r="C52" s="17" t="s">
        <v>43</v>
      </c>
      <c r="D52" s="118"/>
      <c r="E52" s="18" t="s">
        <v>13</v>
      </c>
      <c r="F52" s="16" t="s">
        <v>15</v>
      </c>
      <c r="G52" s="15" t="s">
        <v>11</v>
      </c>
    </row>
    <row r="53" spans="3:7" ht="15" customHeight="1" x14ac:dyDescent="0.3">
      <c r="C53" s="33" t="str">
        <f>Kostenträger!D4</f>
        <v>Projekt</v>
      </c>
      <c r="D53" s="119">
        <f>E53*G53</f>
        <v>59500.282500000001</v>
      </c>
      <c r="E53" s="121">
        <f>Kostenarten!H6</f>
        <v>69100</v>
      </c>
      <c r="F53" s="34" t="s">
        <v>62</v>
      </c>
      <c r="G53" s="35">
        <f>Kostenarten!G32</f>
        <v>0.86107500000000003</v>
      </c>
    </row>
    <row r="54" spans="3:7" ht="15" customHeight="1" thickBot="1" x14ac:dyDescent="0.35">
      <c r="C54" s="33"/>
      <c r="D54" s="119"/>
      <c r="E54" s="86"/>
      <c r="F54" s="87"/>
      <c r="G54" s="88"/>
    </row>
    <row r="55" spans="3:7" ht="15" customHeight="1" x14ac:dyDescent="0.35">
      <c r="C55" s="12" t="s">
        <v>8</v>
      </c>
      <c r="D55" s="115">
        <f>SUM(D52:D54)</f>
        <v>59500.282500000001</v>
      </c>
    </row>
    <row r="56" spans="3:7" ht="15" customHeight="1" thickBot="1" x14ac:dyDescent="0.35">
      <c r="C56" s="13" t="str">
        <f>IF(D56&gt;0,"Überdeckung",IF(D56=0,"Ausgeglichen","Unterdeckung"))</f>
        <v>Ausgeglichen</v>
      </c>
      <c r="D56" s="120">
        <f>D55-D51</f>
        <v>0</v>
      </c>
    </row>
    <row r="57" spans="3:7" ht="15" customHeight="1" x14ac:dyDescent="0.3"/>
    <row r="58" spans="3:7" ht="15" customHeight="1" x14ac:dyDescent="0.3"/>
    <row r="59" spans="3:7" ht="15" customHeight="1" x14ac:dyDescent="0.3"/>
  </sheetData>
  <mergeCells count="2">
    <mergeCell ref="D2:I2"/>
    <mergeCell ref="D3:I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5"/>
  <sheetViews>
    <sheetView showGridLines="0" topLeftCell="A2" zoomScale="139" zoomScaleNormal="139" workbookViewId="0">
      <selection activeCell="D9" sqref="D9"/>
    </sheetView>
  </sheetViews>
  <sheetFormatPr baseColWidth="10" defaultColWidth="11.453125" defaultRowHeight="14" x14ac:dyDescent="0.3"/>
  <cols>
    <col min="1" max="1" width="3.7265625" style="1" customWidth="1"/>
    <col min="2" max="2" width="10.26953125" style="1" customWidth="1"/>
    <col min="3" max="3" width="45.7265625" style="1" customWidth="1"/>
    <col min="4" max="4" width="22.7265625" style="1" customWidth="1"/>
    <col min="5" max="5" width="14.7265625" style="1" customWidth="1"/>
    <col min="6" max="6" width="18.7265625" style="1" customWidth="1"/>
    <col min="7" max="7" width="10.7265625" style="1" customWidth="1"/>
    <col min="8" max="8" width="3.7265625" style="1" customWidth="1"/>
    <col min="9" max="9" width="18.7265625" style="1" customWidth="1"/>
    <col min="10" max="10" width="10.7265625" style="1" customWidth="1"/>
    <col min="11" max="11" width="30.7265625" style="1" customWidth="1"/>
    <col min="12" max="12" width="18.7265625" style="1" customWidth="1"/>
    <col min="13" max="13" width="14.7265625" style="1" customWidth="1"/>
    <col min="14" max="14" width="17.7265625" style="1" customWidth="1"/>
    <col min="15" max="15" width="11.81640625" style="1" customWidth="1"/>
    <col min="16" max="16384" width="11.453125" style="1"/>
  </cols>
  <sheetData>
    <row r="1" spans="2:8" ht="15" customHeight="1" x14ac:dyDescent="0.3"/>
    <row r="2" spans="2:8" ht="15" customHeight="1" x14ac:dyDescent="0.3">
      <c r="D2" s="234"/>
      <c r="E2" s="234"/>
      <c r="F2" s="234"/>
      <c r="G2" s="234"/>
      <c r="H2" s="234"/>
    </row>
    <row r="3" spans="2:8" ht="15" customHeight="1" thickBot="1" x14ac:dyDescent="0.35"/>
    <row r="4" spans="2:8" ht="15" customHeight="1" x14ac:dyDescent="0.3">
      <c r="B4" s="4"/>
      <c r="C4" s="23" t="s">
        <v>61</v>
      </c>
      <c r="D4" s="91" t="str">
        <f>Kostenarten!G3</f>
        <v>Leistungsgerät</v>
      </c>
      <c r="E4" s="5"/>
    </row>
    <row r="5" spans="2:8" ht="15" customHeight="1" thickBot="1" x14ac:dyDescent="0.35">
      <c r="B5" s="85" t="str">
        <f>Kostenarten!B5</f>
        <v>BKR</v>
      </c>
      <c r="C5" s="24" t="str">
        <f>Kostenarten!C5</f>
        <v>Kostenartengruppen</v>
      </c>
      <c r="D5" s="92" t="str">
        <f>Kostenarten!G4</f>
        <v>96…1</v>
      </c>
      <c r="E5" s="5"/>
    </row>
    <row r="6" spans="2:8" ht="15" customHeight="1" x14ac:dyDescent="0.3">
      <c r="B6" s="27" t="str">
        <f>Kostenarten!B6</f>
        <v>60.…</v>
      </c>
      <c r="C6" s="20" t="str">
        <f>Kostenarten!C6</f>
        <v>Lohn- und Gehaltskosten</v>
      </c>
      <c r="D6" s="114">
        <f>Kostenarten!G6</f>
        <v>5000</v>
      </c>
      <c r="E6" s="5"/>
    </row>
    <row r="7" spans="2:8" ht="15" customHeight="1" x14ac:dyDescent="0.3">
      <c r="B7" s="27" t="str">
        <f>Kostenarten!B7</f>
        <v>641…</v>
      </c>
      <c r="C7" s="21" t="str">
        <f>Kostenarten!C7</f>
        <v>Gerätekosten</v>
      </c>
      <c r="D7" s="114">
        <f>Kostenarten!G7</f>
        <v>154300</v>
      </c>
      <c r="E7" s="5"/>
    </row>
    <row r="8" spans="2:8" ht="15" customHeight="1" thickBot="1" x14ac:dyDescent="0.35">
      <c r="B8" s="28" t="str">
        <f>Kostenarten!B8</f>
        <v>68….</v>
      </c>
      <c r="C8" s="22" t="str">
        <f>Kostenarten!C8</f>
        <v>Sonstige Kosten</v>
      </c>
      <c r="D8" s="114">
        <f>Kostenarten!G8</f>
        <v>5000</v>
      </c>
      <c r="E8" s="5"/>
    </row>
    <row r="9" spans="2:8" ht="15" customHeight="1" x14ac:dyDescent="0.35">
      <c r="B9" s="19"/>
      <c r="C9" s="12" t="s">
        <v>3</v>
      </c>
      <c r="D9" s="115">
        <f>SUM(D6:D8)</f>
        <v>164300</v>
      </c>
      <c r="E9" s="5"/>
    </row>
    <row r="10" spans="2:8" ht="15" customHeight="1" x14ac:dyDescent="0.3">
      <c r="C10" s="17" t="s">
        <v>10</v>
      </c>
      <c r="D10" s="116"/>
    </row>
    <row r="11" spans="2:8" ht="15" customHeight="1" x14ac:dyDescent="0.3">
      <c r="C11" s="37"/>
      <c r="D11" s="117"/>
    </row>
    <row r="12" spans="2:8" ht="15" customHeight="1" x14ac:dyDescent="0.35">
      <c r="C12" s="12" t="s">
        <v>6</v>
      </c>
      <c r="D12" s="115">
        <f>SUM(D10:D11)</f>
        <v>0</v>
      </c>
    </row>
    <row r="13" spans="2:8" ht="15" customHeight="1" thickBot="1" x14ac:dyDescent="0.4">
      <c r="C13" s="10" t="s">
        <v>7</v>
      </c>
      <c r="D13" s="115">
        <f>D9+D12</f>
        <v>164300</v>
      </c>
    </row>
    <row r="14" spans="2:8" ht="15" customHeight="1" x14ac:dyDescent="0.3">
      <c r="C14" s="17" t="s">
        <v>43</v>
      </c>
      <c r="D14" s="118"/>
      <c r="E14" s="18" t="s">
        <v>13</v>
      </c>
      <c r="F14" s="16" t="s">
        <v>15</v>
      </c>
      <c r="G14" s="15" t="s">
        <v>11</v>
      </c>
    </row>
    <row r="15" spans="2:8" ht="15" customHeight="1" x14ac:dyDescent="0.3">
      <c r="C15" s="33" t="str">
        <f>Kostenträger!D4</f>
        <v>Projekt</v>
      </c>
      <c r="D15" s="119">
        <f>G15*E15</f>
        <v>164300</v>
      </c>
      <c r="E15" s="219">
        <f>Kostenarten!F34</f>
        <v>164.3</v>
      </c>
      <c r="F15" s="34" t="s">
        <v>63</v>
      </c>
      <c r="G15" s="103">
        <f>Kostenarten!G34</f>
        <v>1000</v>
      </c>
    </row>
    <row r="16" spans="2:8" ht="15" customHeight="1" thickBot="1" x14ac:dyDescent="0.35">
      <c r="C16" s="33"/>
      <c r="D16" s="119"/>
      <c r="E16" s="86"/>
      <c r="F16" s="87"/>
      <c r="G16" s="88"/>
    </row>
    <row r="17" spans="3:5" ht="15" customHeight="1" x14ac:dyDescent="0.3">
      <c r="C17" s="12" t="s">
        <v>9</v>
      </c>
      <c r="D17" s="115">
        <f>SUM(D14:D16)</f>
        <v>164300</v>
      </c>
    </row>
    <row r="18" spans="3:5" ht="15" customHeight="1" thickBot="1" x14ac:dyDescent="0.35">
      <c r="C18" s="13" t="str">
        <f>IF(D18&gt;0,"Überdeckung",IF(D18=0,"Ausgeglichen","Unterdeckung"))</f>
        <v>Ausgeglichen</v>
      </c>
      <c r="D18" s="120">
        <f>D17-D13</f>
        <v>0</v>
      </c>
    </row>
    <row r="19" spans="3:5" ht="15" customHeight="1" x14ac:dyDescent="0.3"/>
    <row r="20" spans="3:5" ht="15" customHeight="1" x14ac:dyDescent="0.3"/>
    <row r="21" spans="3:5" ht="15" customHeight="1" x14ac:dyDescent="0.3"/>
    <row r="22" spans="3:5" ht="15" customHeight="1" x14ac:dyDescent="0.3"/>
    <row r="23" spans="3:5" ht="15" customHeight="1" x14ac:dyDescent="0.3"/>
    <row r="25" spans="3:5" x14ac:dyDescent="0.3">
      <c r="E25" s="3"/>
    </row>
  </sheetData>
  <mergeCells count="1">
    <mergeCell ref="D2:H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6"/>
  <sheetViews>
    <sheetView showGridLines="0" topLeftCell="C3" zoomScale="148" zoomScaleNormal="148" workbookViewId="0">
      <selection activeCell="D22" sqref="D22"/>
    </sheetView>
  </sheetViews>
  <sheetFormatPr baseColWidth="10" defaultColWidth="11.453125" defaultRowHeight="14" outlineLevelRow="1" x14ac:dyDescent="0.3"/>
  <cols>
    <col min="1" max="1" width="3.7265625" style="1" customWidth="1"/>
    <col min="2" max="2" width="10.26953125" style="1" customWidth="1"/>
    <col min="3" max="3" width="45.7265625" style="1" customWidth="1"/>
    <col min="4" max="4" width="22.7265625" style="1" customWidth="1"/>
    <col min="5" max="5" width="11.453125" style="1" customWidth="1"/>
    <col min="6" max="6" width="3.7265625" style="1" customWidth="1"/>
    <col min="7" max="7" width="5.54296875" style="1" customWidth="1"/>
    <col min="8" max="8" width="15.54296875" style="1" customWidth="1"/>
    <col min="9" max="9" width="10.26953125" style="1" customWidth="1"/>
    <col min="10" max="10" width="45.7265625" style="1" customWidth="1"/>
    <col min="11" max="11" width="22.7265625" style="1" customWidth="1"/>
    <col min="12" max="12" width="14.7265625" style="1" customWidth="1"/>
    <col min="13" max="13" width="18.7265625" style="1" customWidth="1"/>
    <col min="14" max="14" width="10.7265625" style="1" customWidth="1"/>
    <col min="15" max="15" width="30.7265625" style="1" customWidth="1"/>
    <col min="16" max="16" width="18.7265625" style="1" customWidth="1"/>
    <col min="17" max="17" width="14.7265625" style="1" customWidth="1"/>
    <col min="18" max="18" width="17.7265625" style="1" customWidth="1"/>
    <col min="19" max="19" width="11.81640625" style="1" customWidth="1"/>
    <col min="20" max="16384" width="11.453125" style="1"/>
  </cols>
  <sheetData>
    <row r="1" spans="2:9" ht="15" customHeight="1" x14ac:dyDescent="0.3"/>
    <row r="2" spans="2:9" ht="15" customHeight="1" x14ac:dyDescent="0.3">
      <c r="D2" s="234"/>
      <c r="E2" s="234"/>
      <c r="F2" s="234"/>
    </row>
    <row r="3" spans="2:9" ht="15" customHeight="1" thickBot="1" x14ac:dyDescent="0.35">
      <c r="D3" s="89"/>
      <c r="E3" s="89"/>
      <c r="F3" s="89"/>
    </row>
    <row r="4" spans="2:9" ht="15" customHeight="1" x14ac:dyDescent="0.3">
      <c r="B4" s="180"/>
      <c r="C4" s="181" t="s">
        <v>0</v>
      </c>
      <c r="D4" s="91" t="str">
        <f>Kostenarten!H3</f>
        <v>Projekt</v>
      </c>
      <c r="E4" s="89"/>
      <c r="G4" s="177"/>
      <c r="H4" s="217">
        <f>'[2]Klassische Methode'!$F$5</f>
        <v>778000</v>
      </c>
      <c r="I4" s="1" t="s">
        <v>53</v>
      </c>
    </row>
    <row r="5" spans="2:9" ht="15" customHeight="1" thickBot="1" x14ac:dyDescent="0.35">
      <c r="B5" s="182" t="s">
        <v>81</v>
      </c>
      <c r="C5" s="183" t="str">
        <f>Kostenarten!C5</f>
        <v>Kostenartengruppen</v>
      </c>
      <c r="D5" s="92" t="str">
        <f>Kostenarten!H4</f>
        <v>98…1</v>
      </c>
      <c r="E5" s="89"/>
      <c r="G5" s="177" t="str">
        <f>IF(G4="x","","x")</f>
        <v>x</v>
      </c>
      <c r="H5" s="217">
        <f>'[2]Modifizierte Methode'!$F$10</f>
        <v>778000</v>
      </c>
      <c r="I5" s="1" t="s">
        <v>46</v>
      </c>
    </row>
    <row r="6" spans="2:9" ht="15" customHeight="1" outlineLevel="1" x14ac:dyDescent="0.3">
      <c r="B6" s="184" t="str">
        <f>Kostenarten!B6</f>
        <v>60.…</v>
      </c>
      <c r="C6" s="185" t="str">
        <f>Kostenarten!C6</f>
        <v>Lohn- und Gehaltskosten</v>
      </c>
      <c r="D6" s="186">
        <f>Kostenarten!H6</f>
        <v>69100</v>
      </c>
      <c r="E6" s="89"/>
    </row>
    <row r="7" spans="2:9" ht="15" customHeight="1" outlineLevel="1" x14ac:dyDescent="0.3">
      <c r="B7" s="184" t="str">
        <f>Kostenarten!B7</f>
        <v>641…</v>
      </c>
      <c r="C7" s="187" t="str">
        <f>Kostenarten!C7</f>
        <v>Gerätekosten</v>
      </c>
      <c r="D7" s="186">
        <f>Kostenarten!H7</f>
        <v>0</v>
      </c>
      <c r="E7" s="89"/>
      <c r="H7" s="90"/>
    </row>
    <row r="8" spans="2:9" ht="15" customHeight="1" outlineLevel="1" thickBot="1" x14ac:dyDescent="0.35">
      <c r="B8" s="188" t="str">
        <f>Kostenarten!B8</f>
        <v>68….</v>
      </c>
      <c r="C8" s="189" t="str">
        <f>Kostenarten!C8</f>
        <v>Sonstige Kosten</v>
      </c>
      <c r="D8" s="190">
        <f>Kostenarten!H8</f>
        <v>296400</v>
      </c>
      <c r="E8" s="89"/>
    </row>
    <row r="9" spans="2:9" ht="15" customHeight="1" thickBot="1" x14ac:dyDescent="0.4">
      <c r="B9" s="191"/>
      <c r="C9" s="192" t="s">
        <v>75</v>
      </c>
      <c r="D9" s="193">
        <f>SUM(D6:D8)</f>
        <v>365500</v>
      </c>
      <c r="E9" s="89"/>
    </row>
    <row r="10" spans="2:9" ht="15" customHeight="1" x14ac:dyDescent="0.3">
      <c r="B10" s="194"/>
      <c r="C10" s="195" t="s">
        <v>10</v>
      </c>
      <c r="D10" s="196"/>
      <c r="E10" s="89"/>
    </row>
    <row r="11" spans="2:9" ht="15" customHeight="1" x14ac:dyDescent="0.3">
      <c r="B11" s="194"/>
      <c r="C11" s="197" t="str">
        <f>Umlagekostenstellen!D42</f>
        <v>Sozialkosten</v>
      </c>
      <c r="D11" s="198">
        <f>Umlagekostenstellen!D53</f>
        <v>59500.282500000001</v>
      </c>
      <c r="E11" s="89"/>
    </row>
    <row r="12" spans="2:9" ht="15" customHeight="1" x14ac:dyDescent="0.3">
      <c r="B12" s="194"/>
      <c r="C12" s="197" t="str">
        <f>Umlagekostenstellen!D4</f>
        <v>Verwaltung</v>
      </c>
      <c r="D12" s="198">
        <f>Umlagekostenstellen!D16</f>
        <v>77800</v>
      </c>
      <c r="E12" s="89"/>
    </row>
    <row r="13" spans="2:9" ht="15" customHeight="1" x14ac:dyDescent="0.3">
      <c r="B13" s="194"/>
      <c r="C13" s="197" t="str">
        <f>Umlagekostenstellen!D23</f>
        <v>Bauleitung</v>
      </c>
      <c r="D13" s="198">
        <f>Umlagekostenstellen!D35</f>
        <v>72000</v>
      </c>
      <c r="E13" s="89"/>
    </row>
    <row r="14" spans="2:9" ht="15" customHeight="1" x14ac:dyDescent="0.3">
      <c r="B14" s="194"/>
      <c r="C14" s="197" t="str">
        <f>Verrechnungskostenstellen!D4</f>
        <v>Leistungsgerät</v>
      </c>
      <c r="D14" s="198">
        <f>Verrechnungskostenstellen!D15</f>
        <v>164300</v>
      </c>
      <c r="E14" s="89"/>
    </row>
    <row r="15" spans="2:9" ht="15" customHeight="1" x14ac:dyDescent="0.3">
      <c r="B15" s="194"/>
      <c r="C15" s="197"/>
      <c r="D15" s="199"/>
      <c r="E15" s="89"/>
    </row>
    <row r="16" spans="2:9" ht="15" customHeight="1" x14ac:dyDescent="0.35">
      <c r="B16" s="194"/>
      <c r="C16" s="200" t="s">
        <v>76</v>
      </c>
      <c r="D16" s="201">
        <f>SUM(D10:D15)</f>
        <v>373600.28249999997</v>
      </c>
      <c r="E16" s="89"/>
    </row>
    <row r="17" spans="2:5" ht="15" customHeight="1" thickBot="1" x14ac:dyDescent="0.4">
      <c r="B17" s="194"/>
      <c r="C17" s="202" t="s">
        <v>77</v>
      </c>
      <c r="D17" s="201">
        <f>D9+D16</f>
        <v>739100.28249999997</v>
      </c>
      <c r="E17" s="203"/>
    </row>
    <row r="18" spans="2:5" ht="15" customHeight="1" x14ac:dyDescent="0.3">
      <c r="B18" s="194"/>
      <c r="C18" s="204" t="s">
        <v>12</v>
      </c>
      <c r="D18" s="205">
        <f>IF(G4="X",H4,H5)</f>
        <v>778000</v>
      </c>
      <c r="E18" s="206">
        <v>1</v>
      </c>
    </row>
    <row r="19" spans="2:5" ht="15" customHeight="1" x14ac:dyDescent="0.3">
      <c r="B19" s="194"/>
      <c r="C19" s="204" t="s">
        <v>26</v>
      </c>
      <c r="D19" s="205">
        <f>D9+D11+D13+D14</f>
        <v>661300.28249999997</v>
      </c>
      <c r="E19" s="207">
        <f>D19/$D$18</f>
        <v>0.85000036311053984</v>
      </c>
    </row>
    <row r="20" spans="2:5" ht="15" customHeight="1" x14ac:dyDescent="0.3">
      <c r="B20" s="194"/>
      <c r="C20" s="204" t="s">
        <v>28</v>
      </c>
      <c r="D20" s="205">
        <f>D9+D16</f>
        <v>739100.28249999997</v>
      </c>
      <c r="E20" s="207">
        <f t="shared" ref="E20:E22" si="0">D20/$D$18</f>
        <v>0.95000036311053981</v>
      </c>
    </row>
    <row r="21" spans="2:5" ht="15" customHeight="1" x14ac:dyDescent="0.3">
      <c r="B21" s="194"/>
      <c r="C21" s="204" t="s">
        <v>29</v>
      </c>
      <c r="D21" s="205">
        <f>D18-D19</f>
        <v>116699.71750000003</v>
      </c>
      <c r="E21" s="207">
        <f t="shared" si="0"/>
        <v>0.14999963688946019</v>
      </c>
    </row>
    <row r="22" spans="2:5" ht="15" customHeight="1" thickBot="1" x14ac:dyDescent="0.35">
      <c r="B22" s="194"/>
      <c r="C22" s="208" t="s">
        <v>30</v>
      </c>
      <c r="D22" s="209">
        <f>D18-D20</f>
        <v>38899.717500000028</v>
      </c>
      <c r="E22" s="210">
        <f t="shared" si="0"/>
        <v>4.9999636889460193E-2</v>
      </c>
    </row>
    <row r="23" spans="2:5" ht="15" customHeight="1" x14ac:dyDescent="0.3"/>
    <row r="24" spans="2:5" ht="15" customHeight="1" x14ac:dyDescent="0.3"/>
    <row r="25" spans="2:5" ht="15" customHeight="1" x14ac:dyDescent="0.3"/>
    <row r="26" spans="2:5" x14ac:dyDescent="0.3">
      <c r="D26" s="113"/>
    </row>
  </sheetData>
  <mergeCells count="1">
    <mergeCell ref="D2:F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I50"/>
  <sheetViews>
    <sheetView showGridLines="0" zoomScale="94" zoomScaleNormal="100" workbookViewId="0">
      <selection activeCell="E41" sqref="E41"/>
    </sheetView>
  </sheetViews>
  <sheetFormatPr baseColWidth="10" defaultColWidth="11.453125" defaultRowHeight="14" x14ac:dyDescent="0.3"/>
  <cols>
    <col min="1" max="1" width="3.7265625" style="1" customWidth="1"/>
    <col min="2" max="8" width="14.7265625" style="1" customWidth="1"/>
    <col min="9" max="11" width="14.7265625" style="73" customWidth="1"/>
    <col min="12" max="13" width="14.7265625" style="1" customWidth="1"/>
    <col min="14" max="14" width="3.7265625" style="1" customWidth="1"/>
    <col min="15" max="21" width="14.7265625" style="1" customWidth="1"/>
    <col min="22" max="24" width="14.7265625" style="73" customWidth="1"/>
    <col min="25" max="26" width="14.7265625" style="1" customWidth="1"/>
    <col min="27" max="27" width="3.7265625" style="1" customWidth="1"/>
    <col min="28" max="34" width="14.7265625" style="1" customWidth="1"/>
    <col min="35" max="35" width="14.7265625" style="73" customWidth="1"/>
    <col min="36" max="36" width="3.7265625" style="1" customWidth="1"/>
    <col min="37" max="16384" width="11.453125" style="1"/>
  </cols>
  <sheetData>
    <row r="2" spans="2:35" ht="14.5" thickBot="1" x14ac:dyDescent="0.35"/>
    <row r="3" spans="2:35" x14ac:dyDescent="0.3">
      <c r="B3" s="78" t="str">
        <f>Umlagekostenstellen!C10</f>
        <v>Umlage / Verrechnung von…</v>
      </c>
      <c r="C3" s="79"/>
      <c r="D3" s="80"/>
      <c r="F3" s="76" t="str">
        <f>Umlagekostenstellen!D4</f>
        <v>Verwaltung</v>
      </c>
      <c r="G3" s="77"/>
      <c r="H3" s="77"/>
      <c r="I3" s="70" t="str">
        <f>Umlagekostenstellen!D5</f>
        <v>95…1</v>
      </c>
      <c r="K3" s="78" t="str">
        <f>Umlagekostenstellen!C15</f>
        <v>Umlage / Verrechnung auf…</v>
      </c>
      <c r="L3" s="79"/>
      <c r="M3" s="80"/>
      <c r="AI3" s="1"/>
    </row>
    <row r="4" spans="2:35" x14ac:dyDescent="0.3">
      <c r="B4" s="5" t="str">
        <f>Umlagekostenstellen!C11</f>
        <v>Bauleitung</v>
      </c>
      <c r="D4" s="122">
        <f>Umlagekostenstellen!D11</f>
        <v>8000</v>
      </c>
      <c r="E4" s="113"/>
      <c r="F4" s="123" t="s">
        <v>2</v>
      </c>
      <c r="G4" s="113"/>
      <c r="H4" s="113"/>
      <c r="I4" s="124">
        <f>Umlagekostenstellen!D14</f>
        <v>77800</v>
      </c>
      <c r="J4" s="125"/>
      <c r="K4" s="123" t="str">
        <f>Umlagekostenstellen!C16</f>
        <v>Projekt</v>
      </c>
      <c r="L4" s="113"/>
      <c r="M4" s="122">
        <f>Umlagekostenstellen!D16</f>
        <v>77800</v>
      </c>
      <c r="AI4" s="1"/>
    </row>
    <row r="5" spans="2:35" x14ac:dyDescent="0.3">
      <c r="B5" s="5"/>
      <c r="D5" s="122"/>
      <c r="E5" s="113"/>
      <c r="F5" s="126" t="s">
        <v>36</v>
      </c>
      <c r="G5" s="127"/>
      <c r="H5" s="127">
        <f>Umlagekostenstellen!D9</f>
        <v>69800</v>
      </c>
      <c r="I5" s="124"/>
      <c r="J5" s="125"/>
      <c r="K5" s="123"/>
      <c r="L5" s="113"/>
      <c r="M5" s="122"/>
      <c r="AI5" s="1"/>
    </row>
    <row r="6" spans="2:35" x14ac:dyDescent="0.3">
      <c r="B6" s="5"/>
      <c r="D6" s="122"/>
      <c r="E6" s="113"/>
      <c r="F6" s="126" t="s">
        <v>37</v>
      </c>
      <c r="G6" s="127"/>
      <c r="H6" s="127">
        <f>Umlagekostenstellen!D13</f>
        <v>8000</v>
      </c>
      <c r="I6" s="124"/>
      <c r="J6" s="125"/>
      <c r="K6" s="123"/>
      <c r="L6" s="113"/>
      <c r="M6" s="122"/>
      <c r="AI6" s="1"/>
    </row>
    <row r="7" spans="2:35" x14ac:dyDescent="0.3">
      <c r="B7" s="5"/>
      <c r="D7" s="122"/>
      <c r="E7" s="113"/>
      <c r="F7" s="126"/>
      <c r="G7" s="127"/>
      <c r="H7" s="127"/>
      <c r="I7" s="124"/>
      <c r="J7" s="125"/>
      <c r="K7" s="123"/>
      <c r="L7" s="113"/>
      <c r="M7" s="122"/>
      <c r="AI7" s="1"/>
    </row>
    <row r="8" spans="2:35" x14ac:dyDescent="0.3">
      <c r="B8" s="5"/>
      <c r="D8" s="122"/>
      <c r="E8" s="113"/>
      <c r="F8" s="123" t="s">
        <v>38</v>
      </c>
      <c r="G8" s="113"/>
      <c r="H8" s="113"/>
      <c r="I8" s="124">
        <f>Umlagekostenstellen!D18</f>
        <v>77800</v>
      </c>
      <c r="J8" s="125"/>
      <c r="K8" s="123"/>
      <c r="L8" s="113"/>
      <c r="M8" s="122"/>
      <c r="AI8" s="1"/>
    </row>
    <row r="9" spans="2:35" x14ac:dyDescent="0.3">
      <c r="B9" s="5"/>
      <c r="D9" s="122"/>
      <c r="E9" s="113"/>
      <c r="F9" s="123"/>
      <c r="G9" s="113"/>
      <c r="H9" s="113"/>
      <c r="I9" s="124"/>
      <c r="J9" s="125"/>
      <c r="K9" s="123"/>
      <c r="L9" s="113"/>
      <c r="M9" s="122"/>
      <c r="AI9" s="1"/>
    </row>
    <row r="10" spans="2:35" ht="14.5" thickBot="1" x14ac:dyDescent="0.35">
      <c r="B10" s="74" t="s">
        <v>23</v>
      </c>
      <c r="C10" s="75"/>
      <c r="D10" s="128">
        <f>SUM(D4:D9)</f>
        <v>8000</v>
      </c>
      <c r="E10" s="113"/>
      <c r="F10" s="129" t="str">
        <f>Umlagekostenstellen!C19</f>
        <v>Ausgeglichen</v>
      </c>
      <c r="G10" s="130"/>
      <c r="H10" s="130"/>
      <c r="I10" s="131">
        <f>Umlagekostenstellen!D19</f>
        <v>0</v>
      </c>
      <c r="J10" s="113"/>
      <c r="K10" s="132" t="s">
        <v>23</v>
      </c>
      <c r="L10" s="133"/>
      <c r="M10" s="128">
        <f>SUM(M4:M9)</f>
        <v>77800</v>
      </c>
      <c r="AI10" s="1"/>
    </row>
    <row r="11" spans="2:35" x14ac:dyDescent="0.3">
      <c r="I11" s="72"/>
      <c r="J11" s="1"/>
      <c r="K11" s="1"/>
      <c r="V11" s="72"/>
      <c r="W11" s="1"/>
      <c r="X11" s="1"/>
      <c r="AI11" s="72"/>
    </row>
    <row r="12" spans="2:35" ht="14.5" thickBot="1" x14ac:dyDescent="0.35">
      <c r="I12" s="72"/>
      <c r="J12" s="1"/>
      <c r="K12" s="1"/>
      <c r="V12" s="72"/>
      <c r="W12" s="1"/>
      <c r="X12" s="1"/>
      <c r="AI12" s="72"/>
    </row>
    <row r="13" spans="2:35" x14ac:dyDescent="0.3">
      <c r="B13" s="78" t="str">
        <f>Umlagekostenstellen!C48</f>
        <v>Umlage / Verrechnung von…</v>
      </c>
      <c r="C13" s="79"/>
      <c r="D13" s="80"/>
      <c r="F13" s="236" t="str">
        <f>Umlagekostenstellen!D42</f>
        <v>Sozialkosten</v>
      </c>
      <c r="G13" s="237"/>
      <c r="H13" s="237"/>
      <c r="I13" s="70" t="str">
        <f>Umlagekostenstellen!D43</f>
        <v>95…5</v>
      </c>
      <c r="J13" s="72"/>
      <c r="K13" s="78" t="str">
        <f>Umlagekostenstellen!C52</f>
        <v>Umlage / Verrechnung auf…</v>
      </c>
      <c r="L13" s="79"/>
      <c r="M13" s="80"/>
      <c r="O13" s="2"/>
      <c r="P13" s="2"/>
      <c r="Q13" s="2"/>
      <c r="S13" s="235"/>
      <c r="T13" s="235"/>
      <c r="U13" s="235"/>
      <c r="V13" s="71"/>
      <c r="W13" s="72"/>
      <c r="X13" s="2"/>
      <c r="Y13" s="2"/>
      <c r="Z13" s="2"/>
      <c r="AB13" s="2"/>
      <c r="AC13" s="2"/>
      <c r="AD13" s="2"/>
      <c r="AF13" s="235"/>
      <c r="AG13" s="235"/>
      <c r="AH13" s="235"/>
      <c r="AI13" s="71"/>
    </row>
    <row r="14" spans="2:35" x14ac:dyDescent="0.3">
      <c r="B14" s="5"/>
      <c r="D14" s="122"/>
      <c r="E14" s="113"/>
      <c r="F14" s="123" t="s">
        <v>2</v>
      </c>
      <c r="G14" s="113"/>
      <c r="H14" s="113"/>
      <c r="I14" s="124">
        <f>Umlagekostenstellen!D51</f>
        <v>59500.282500000001</v>
      </c>
      <c r="J14" s="125"/>
      <c r="K14" s="123" t="str">
        <f>Umlagekostenstellen!C53</f>
        <v>Projekt</v>
      </c>
      <c r="L14" s="113"/>
      <c r="M14" s="122">
        <f>Umlagekostenstellen!D53</f>
        <v>59500.282500000001</v>
      </c>
      <c r="Q14" s="3"/>
      <c r="V14" s="72"/>
      <c r="X14" s="1"/>
      <c r="Z14" s="3"/>
      <c r="AD14" s="3"/>
      <c r="AI14" s="72"/>
    </row>
    <row r="15" spans="2:35" x14ac:dyDescent="0.3">
      <c r="B15" s="5"/>
      <c r="D15" s="122"/>
      <c r="E15" s="113"/>
      <c r="F15" s="126" t="s">
        <v>36</v>
      </c>
      <c r="G15" s="127"/>
      <c r="H15" s="127">
        <f>Umlagekostenstellen!D47</f>
        <v>59500.282500000001</v>
      </c>
      <c r="I15" s="124"/>
      <c r="J15" s="125"/>
      <c r="K15" s="123"/>
      <c r="L15" s="113"/>
      <c r="M15" s="122"/>
      <c r="Q15" s="3"/>
      <c r="S15" s="104"/>
      <c r="T15" s="104"/>
      <c r="U15" s="105"/>
      <c r="X15" s="1"/>
      <c r="Z15" s="3"/>
      <c r="AD15" s="3"/>
      <c r="AF15" s="104"/>
      <c r="AG15" s="104"/>
      <c r="AH15" s="105"/>
    </row>
    <row r="16" spans="2:35" x14ac:dyDescent="0.3">
      <c r="B16" s="5"/>
      <c r="D16" s="122"/>
      <c r="E16" s="113"/>
      <c r="F16" s="126" t="s">
        <v>37</v>
      </c>
      <c r="G16" s="127"/>
      <c r="H16" s="127">
        <f>Umlagekostenstellen!D50</f>
        <v>0</v>
      </c>
      <c r="I16" s="124"/>
      <c r="J16" s="125"/>
      <c r="K16" s="123"/>
      <c r="L16" s="113"/>
      <c r="M16" s="122"/>
      <c r="Q16" s="3"/>
      <c r="S16" s="104"/>
      <c r="T16" s="104"/>
      <c r="U16" s="105"/>
      <c r="W16" s="72"/>
      <c r="X16" s="1"/>
      <c r="Z16" s="3"/>
      <c r="AD16" s="3"/>
      <c r="AF16" s="104"/>
      <c r="AG16" s="104"/>
      <c r="AH16" s="105"/>
    </row>
    <row r="17" spans="2:35" x14ac:dyDescent="0.3">
      <c r="B17" s="5"/>
      <c r="D17" s="122"/>
      <c r="E17" s="113"/>
      <c r="F17" s="126"/>
      <c r="G17" s="127"/>
      <c r="H17" s="127"/>
      <c r="I17" s="124"/>
      <c r="J17" s="125"/>
      <c r="K17" s="123"/>
      <c r="L17" s="113"/>
      <c r="M17" s="122"/>
      <c r="Q17" s="3"/>
      <c r="S17" s="104"/>
      <c r="T17" s="104"/>
      <c r="U17" s="105"/>
      <c r="W17" s="72"/>
      <c r="X17" s="1"/>
      <c r="Z17" s="3"/>
      <c r="AD17" s="3"/>
      <c r="AF17" s="104"/>
      <c r="AG17" s="104"/>
      <c r="AH17" s="105"/>
    </row>
    <row r="18" spans="2:35" x14ac:dyDescent="0.3">
      <c r="B18" s="5"/>
      <c r="D18" s="122"/>
      <c r="E18" s="113"/>
      <c r="F18" s="123" t="s">
        <v>38</v>
      </c>
      <c r="G18" s="113"/>
      <c r="H18" s="113"/>
      <c r="I18" s="124">
        <f>Umlagekostenstellen!D55</f>
        <v>59500.282500000001</v>
      </c>
      <c r="J18" s="125"/>
      <c r="K18" s="123"/>
      <c r="L18" s="113"/>
      <c r="M18" s="122"/>
      <c r="Q18" s="3"/>
      <c r="V18" s="72"/>
      <c r="W18" s="72"/>
      <c r="X18" s="1"/>
      <c r="Z18" s="3"/>
      <c r="AD18" s="3"/>
      <c r="AI18" s="72"/>
    </row>
    <row r="19" spans="2:35" x14ac:dyDescent="0.3">
      <c r="B19" s="5"/>
      <c r="D19" s="122"/>
      <c r="E19" s="113"/>
      <c r="F19" s="123"/>
      <c r="G19" s="113"/>
      <c r="H19" s="113"/>
      <c r="I19" s="124"/>
      <c r="J19" s="125"/>
      <c r="K19" s="123"/>
      <c r="L19" s="113"/>
      <c r="M19" s="122"/>
      <c r="Q19" s="3"/>
      <c r="V19" s="72"/>
      <c r="W19" s="72"/>
      <c r="X19" s="1"/>
      <c r="Z19" s="3"/>
      <c r="AD19" s="3"/>
      <c r="AI19" s="72"/>
    </row>
    <row r="20" spans="2:35" ht="14.5" thickBot="1" x14ac:dyDescent="0.35">
      <c r="B20" s="74" t="s">
        <v>23</v>
      </c>
      <c r="C20" s="75"/>
      <c r="D20" s="128">
        <f>SUM(D14:D19)</f>
        <v>0</v>
      </c>
      <c r="E20" s="113"/>
      <c r="F20" s="129" t="str">
        <f>Umlagekostenstellen!C56</f>
        <v>Ausgeglichen</v>
      </c>
      <c r="G20" s="130"/>
      <c r="H20" s="130"/>
      <c r="I20" s="131">
        <f>Umlagekostenstellen!D56</f>
        <v>0</v>
      </c>
      <c r="J20" s="125"/>
      <c r="K20" s="132" t="s">
        <v>23</v>
      </c>
      <c r="L20" s="133"/>
      <c r="M20" s="128">
        <f>SUM(M14:M19)</f>
        <v>59500.282500000001</v>
      </c>
      <c r="Q20" s="3"/>
      <c r="V20" s="72"/>
      <c r="X20" s="1"/>
      <c r="Z20" s="3"/>
      <c r="AD20" s="3"/>
      <c r="AI20" s="72"/>
    </row>
    <row r="21" spans="2:35" x14ac:dyDescent="0.3">
      <c r="D21" s="3"/>
      <c r="I21" s="1"/>
      <c r="K21" s="1"/>
      <c r="M21" s="3"/>
      <c r="Q21" s="3"/>
      <c r="V21" s="1"/>
      <c r="X21" s="1"/>
      <c r="AD21" s="3"/>
      <c r="AI21" s="1"/>
    </row>
    <row r="22" spans="2:35" ht="14.5" thickBot="1" x14ac:dyDescent="0.35">
      <c r="D22" s="3"/>
      <c r="I22" s="1"/>
      <c r="K22" s="1"/>
      <c r="M22" s="3"/>
      <c r="Q22" s="3"/>
      <c r="V22" s="1"/>
      <c r="X22" s="1"/>
      <c r="Z22" s="3"/>
      <c r="AD22" s="3"/>
      <c r="AI22" s="1"/>
    </row>
    <row r="23" spans="2:35" x14ac:dyDescent="0.3">
      <c r="B23" s="78" t="str">
        <f>Umlagekostenstellen!C29</f>
        <v>Umlage / Verrechnung von…</v>
      </c>
      <c r="C23" s="79"/>
      <c r="D23" s="80"/>
      <c r="F23" s="236" t="str">
        <f>Umlagekostenstellen!D23</f>
        <v>Bauleitung</v>
      </c>
      <c r="G23" s="237"/>
      <c r="H23" s="237"/>
      <c r="I23" s="70" t="str">
        <f>Umlagekostenstellen!D24</f>
        <v>95…2</v>
      </c>
      <c r="K23" s="78" t="str">
        <f>Umlagekostenstellen!C33</f>
        <v>Umlage / Verrechnung auf…</v>
      </c>
      <c r="L23" s="79"/>
      <c r="M23" s="80"/>
      <c r="O23" s="2"/>
      <c r="P23" s="2"/>
      <c r="Q23" s="2"/>
      <c r="S23" s="235"/>
      <c r="T23" s="235"/>
      <c r="U23" s="235"/>
      <c r="V23" s="71"/>
      <c r="X23" s="2"/>
      <c r="Y23" s="2"/>
      <c r="Z23" s="2"/>
      <c r="AB23" s="2"/>
      <c r="AC23" s="2"/>
      <c r="AD23" s="2"/>
      <c r="AF23" s="235"/>
      <c r="AG23" s="235"/>
      <c r="AH23" s="235"/>
      <c r="AI23" s="71"/>
    </row>
    <row r="24" spans="2:35" x14ac:dyDescent="0.3">
      <c r="B24" s="5"/>
      <c r="D24" s="122"/>
      <c r="E24" s="113"/>
      <c r="F24" s="123" t="s">
        <v>2</v>
      </c>
      <c r="G24" s="113"/>
      <c r="H24" s="113"/>
      <c r="I24" s="124">
        <f>Umlagekostenstellen!D32</f>
        <v>80000</v>
      </c>
      <c r="J24" s="125"/>
      <c r="K24" s="123" t="str">
        <f>Umlagekostenstellen!C34</f>
        <v>Verwaltung</v>
      </c>
      <c r="L24" s="113"/>
      <c r="M24" s="122">
        <f>Umlagekostenstellen!D34</f>
        <v>8000</v>
      </c>
      <c r="Q24" s="3"/>
      <c r="V24" s="72"/>
      <c r="X24" s="1"/>
      <c r="Z24" s="3"/>
      <c r="AD24" s="3"/>
      <c r="AI24" s="72"/>
    </row>
    <row r="25" spans="2:35" x14ac:dyDescent="0.3">
      <c r="B25" s="5"/>
      <c r="D25" s="122"/>
      <c r="E25" s="113"/>
      <c r="F25" s="126" t="s">
        <v>36</v>
      </c>
      <c r="G25" s="127"/>
      <c r="H25" s="127">
        <f>Umlagekostenstellen!D28</f>
        <v>80000</v>
      </c>
      <c r="I25" s="124"/>
      <c r="J25" s="125"/>
      <c r="K25" s="123" t="str">
        <f>Umlagekostenstellen!C35</f>
        <v>Projekt</v>
      </c>
      <c r="L25" s="113"/>
      <c r="M25" s="122">
        <f>Umlagekostenstellen!D35</f>
        <v>72000</v>
      </c>
      <c r="Q25" s="3"/>
      <c r="S25" s="104"/>
      <c r="T25" s="104"/>
      <c r="U25" s="105"/>
      <c r="X25" s="1"/>
      <c r="Z25" s="3"/>
      <c r="AD25" s="3"/>
      <c r="AF25" s="104"/>
      <c r="AG25" s="104"/>
      <c r="AH25" s="105"/>
    </row>
    <row r="26" spans="2:35" x14ac:dyDescent="0.3">
      <c r="B26" s="5"/>
      <c r="D26" s="122"/>
      <c r="E26" s="113"/>
      <c r="F26" s="126" t="s">
        <v>37</v>
      </c>
      <c r="G26" s="127"/>
      <c r="H26" s="127">
        <f>Umlagekostenstellen!D31</f>
        <v>0</v>
      </c>
      <c r="I26" s="124"/>
      <c r="J26" s="125"/>
      <c r="K26" s="123"/>
      <c r="L26" s="113"/>
      <c r="M26" s="122"/>
      <c r="Q26" s="3"/>
      <c r="S26" s="104"/>
      <c r="T26" s="104"/>
      <c r="U26" s="105"/>
      <c r="X26" s="1"/>
      <c r="Z26" s="3"/>
      <c r="AD26" s="3"/>
      <c r="AF26" s="104"/>
      <c r="AG26" s="104"/>
      <c r="AH26" s="105"/>
    </row>
    <row r="27" spans="2:35" x14ac:dyDescent="0.3">
      <c r="B27" s="5"/>
      <c r="D27" s="122"/>
      <c r="E27" s="113"/>
      <c r="F27" s="126"/>
      <c r="G27" s="127"/>
      <c r="H27" s="127"/>
      <c r="I27" s="124"/>
      <c r="J27" s="125"/>
      <c r="K27" s="123"/>
      <c r="L27" s="113"/>
      <c r="M27" s="122"/>
      <c r="Q27" s="3"/>
      <c r="S27" s="104"/>
      <c r="T27" s="104"/>
      <c r="U27" s="105"/>
      <c r="X27" s="1"/>
      <c r="Z27" s="3"/>
      <c r="AD27" s="3"/>
      <c r="AF27" s="104"/>
      <c r="AG27" s="104"/>
      <c r="AH27" s="105"/>
    </row>
    <row r="28" spans="2:35" x14ac:dyDescent="0.3">
      <c r="B28" s="5"/>
      <c r="D28" s="122"/>
      <c r="E28" s="113"/>
      <c r="F28" s="123" t="s">
        <v>38</v>
      </c>
      <c r="G28" s="113"/>
      <c r="H28" s="113"/>
      <c r="I28" s="124">
        <f>Umlagekostenstellen!D37</f>
        <v>80000</v>
      </c>
      <c r="J28" s="125"/>
      <c r="K28" s="123"/>
      <c r="L28" s="113"/>
      <c r="M28" s="122"/>
      <c r="Q28" s="3"/>
      <c r="V28" s="72"/>
      <c r="X28" s="1"/>
      <c r="Z28" s="3"/>
      <c r="AD28" s="3"/>
      <c r="AI28" s="72"/>
    </row>
    <row r="29" spans="2:35" x14ac:dyDescent="0.3">
      <c r="B29" s="5"/>
      <c r="D29" s="122"/>
      <c r="E29" s="113"/>
      <c r="F29" s="123"/>
      <c r="G29" s="113"/>
      <c r="H29" s="113"/>
      <c r="I29" s="124"/>
      <c r="J29" s="125"/>
      <c r="K29" s="123"/>
      <c r="L29" s="113"/>
      <c r="M29" s="122"/>
      <c r="Q29" s="3"/>
      <c r="V29" s="72"/>
      <c r="X29" s="1"/>
      <c r="Z29" s="3"/>
      <c r="AD29" s="3"/>
      <c r="AI29" s="72"/>
    </row>
    <row r="30" spans="2:35" ht="14.5" thickBot="1" x14ac:dyDescent="0.35">
      <c r="B30" s="74" t="s">
        <v>23</v>
      </c>
      <c r="C30" s="75"/>
      <c r="D30" s="128">
        <f>SUM(D24:D29)</f>
        <v>0</v>
      </c>
      <c r="E30" s="113"/>
      <c r="F30" s="129" t="str">
        <f>Umlagekostenstellen!C38</f>
        <v>Ausgeglichen</v>
      </c>
      <c r="G30" s="130"/>
      <c r="H30" s="130"/>
      <c r="I30" s="131">
        <f>Umlagekostenstellen!D38</f>
        <v>0</v>
      </c>
      <c r="J30" s="125"/>
      <c r="K30" s="132" t="s">
        <v>23</v>
      </c>
      <c r="L30" s="133"/>
      <c r="M30" s="128">
        <f>SUM(M24:M29)</f>
        <v>80000</v>
      </c>
      <c r="Q30" s="3"/>
      <c r="V30" s="72"/>
      <c r="X30" s="1"/>
      <c r="Z30" s="3"/>
      <c r="AD30" s="3"/>
      <c r="AI30" s="72"/>
    </row>
    <row r="31" spans="2:35" x14ac:dyDescent="0.3">
      <c r="I31" s="72"/>
      <c r="J31" s="1"/>
      <c r="K31" s="1"/>
      <c r="V31" s="72"/>
      <c r="W31" s="1"/>
      <c r="X31" s="1"/>
      <c r="AD31" s="3"/>
      <c r="AI31" s="72"/>
    </row>
    <row r="32" spans="2:35" ht="14.5" thickBot="1" x14ac:dyDescent="0.35"/>
    <row r="33" spans="2:13" x14ac:dyDescent="0.3">
      <c r="B33" s="78" t="str">
        <f>Verrechnungskostenstellen!C10</f>
        <v>Umlage / Verrechnung von…</v>
      </c>
      <c r="C33" s="79"/>
      <c r="D33" s="80"/>
      <c r="F33" s="76" t="str">
        <f>Verrechnungskostenstellen!D4</f>
        <v>Leistungsgerät</v>
      </c>
      <c r="G33" s="77"/>
      <c r="H33" s="77"/>
      <c r="I33" s="70" t="str">
        <f>Verrechnungskostenstellen!D5</f>
        <v>96…1</v>
      </c>
      <c r="K33" s="78" t="str">
        <f>Verrechnungskostenstellen!C14</f>
        <v>Umlage / Verrechnung auf…</v>
      </c>
      <c r="L33" s="79"/>
      <c r="M33" s="80"/>
    </row>
    <row r="34" spans="2:13" x14ac:dyDescent="0.3">
      <c r="B34" s="5"/>
      <c r="D34" s="122"/>
      <c r="E34" s="113"/>
      <c r="F34" s="123" t="s">
        <v>2</v>
      </c>
      <c r="G34" s="113"/>
      <c r="H34" s="113"/>
      <c r="I34" s="124">
        <f>Verrechnungskostenstellen!D13</f>
        <v>164300</v>
      </c>
      <c r="J34" s="125"/>
      <c r="K34" s="123" t="str">
        <f>Verrechnungskostenstellen!C15</f>
        <v>Projekt</v>
      </c>
      <c r="L34" s="113"/>
      <c r="M34" s="122">
        <f>Verrechnungskostenstellen!D15</f>
        <v>164300</v>
      </c>
    </row>
    <row r="35" spans="2:13" x14ac:dyDescent="0.3">
      <c r="B35" s="5"/>
      <c r="D35" s="122"/>
      <c r="E35" s="113"/>
      <c r="F35" s="126" t="s">
        <v>36</v>
      </c>
      <c r="G35" s="127"/>
      <c r="H35" s="127">
        <f>Verrechnungskostenstellen!D9</f>
        <v>164300</v>
      </c>
      <c r="I35" s="124"/>
      <c r="J35" s="125"/>
      <c r="K35" s="123"/>
      <c r="L35" s="113"/>
      <c r="M35" s="122"/>
    </row>
    <row r="36" spans="2:13" x14ac:dyDescent="0.3">
      <c r="B36" s="5"/>
      <c r="D36" s="122"/>
      <c r="E36" s="113"/>
      <c r="F36" s="126" t="s">
        <v>37</v>
      </c>
      <c r="G36" s="127"/>
      <c r="H36" s="127">
        <f>Verrechnungskostenstellen!D12</f>
        <v>0</v>
      </c>
      <c r="I36" s="124"/>
      <c r="J36" s="125"/>
      <c r="K36" s="123"/>
      <c r="L36" s="113"/>
      <c r="M36" s="122"/>
    </row>
    <row r="37" spans="2:13" x14ac:dyDescent="0.3">
      <c r="B37" s="5"/>
      <c r="D37" s="122"/>
      <c r="E37" s="113"/>
      <c r="F37" s="126"/>
      <c r="G37" s="127"/>
      <c r="H37" s="127"/>
      <c r="I37" s="124"/>
      <c r="J37" s="125"/>
      <c r="K37" s="123"/>
      <c r="L37" s="113"/>
      <c r="M37" s="122"/>
    </row>
    <row r="38" spans="2:13" x14ac:dyDescent="0.3">
      <c r="B38" s="5"/>
      <c r="D38" s="122"/>
      <c r="E38" s="113"/>
      <c r="F38" s="123" t="s">
        <v>38</v>
      </c>
      <c r="G38" s="113"/>
      <c r="H38" s="113"/>
      <c r="I38" s="124">
        <f>Verrechnungskostenstellen!D17</f>
        <v>164300</v>
      </c>
      <c r="J38" s="125"/>
      <c r="K38" s="123"/>
      <c r="L38" s="113"/>
      <c r="M38" s="122"/>
    </row>
    <row r="39" spans="2:13" x14ac:dyDescent="0.3">
      <c r="B39" s="5"/>
      <c r="D39" s="122"/>
      <c r="E39" s="113"/>
      <c r="F39" s="123"/>
      <c r="G39" s="113"/>
      <c r="H39" s="113"/>
      <c r="I39" s="124"/>
      <c r="J39" s="125"/>
      <c r="K39" s="123"/>
      <c r="L39" s="113"/>
      <c r="M39" s="122"/>
    </row>
    <row r="40" spans="2:13" ht="14.5" thickBot="1" x14ac:dyDescent="0.35">
      <c r="B40" s="74" t="s">
        <v>23</v>
      </c>
      <c r="C40" s="75"/>
      <c r="D40" s="128">
        <f>SUM(D34:D39)</f>
        <v>0</v>
      </c>
      <c r="E40" s="113"/>
      <c r="F40" s="129" t="str">
        <f>Verrechnungskostenstellen!C18</f>
        <v>Ausgeglichen</v>
      </c>
      <c r="G40" s="130"/>
      <c r="H40" s="130"/>
      <c r="I40" s="131">
        <f>Verrechnungskostenstellen!D18</f>
        <v>0</v>
      </c>
      <c r="J40" s="113"/>
      <c r="K40" s="132" t="s">
        <v>23</v>
      </c>
      <c r="L40" s="133"/>
      <c r="M40" s="128">
        <f>SUM(M34:M39)</f>
        <v>164300</v>
      </c>
    </row>
    <row r="42" spans="2:13" ht="14.5" thickBot="1" x14ac:dyDescent="0.35"/>
    <row r="43" spans="2:13" x14ac:dyDescent="0.3">
      <c r="B43" s="78" t="str">
        <f>Kostenträger!C10</f>
        <v>Umlage / Verrechnung von…</v>
      </c>
      <c r="C43" s="79"/>
      <c r="D43" s="80"/>
      <c r="F43" s="76" t="str">
        <f>Kostenträger!D4</f>
        <v>Projekt</v>
      </c>
      <c r="G43" s="77"/>
      <c r="H43" s="77"/>
      <c r="I43" s="70" t="str">
        <f>Kostenträger!D5</f>
        <v>98…1</v>
      </c>
    </row>
    <row r="44" spans="2:13" x14ac:dyDescent="0.3">
      <c r="B44" s="5" t="str">
        <f>Kostenträger!C11</f>
        <v>Sozialkosten</v>
      </c>
      <c r="D44" s="122">
        <f>Kostenträger!D11</f>
        <v>59500.282500000001</v>
      </c>
      <c r="E44" s="113"/>
      <c r="F44" s="123" t="s">
        <v>2</v>
      </c>
      <c r="G44" s="113"/>
      <c r="H44" s="113"/>
      <c r="I44" s="124">
        <f>Kostenträger!D17</f>
        <v>739100.28249999997</v>
      </c>
    </row>
    <row r="45" spans="2:13" x14ac:dyDescent="0.3">
      <c r="B45" s="5" t="str">
        <f>Kostenträger!C12</f>
        <v>Verwaltung</v>
      </c>
      <c r="D45" s="122">
        <f>Kostenträger!D12</f>
        <v>77800</v>
      </c>
      <c r="E45" s="113"/>
      <c r="F45" s="126" t="s">
        <v>39</v>
      </c>
      <c r="G45" s="127"/>
      <c r="H45" s="127">
        <f>Kostenträger!D9</f>
        <v>365500</v>
      </c>
      <c r="I45" s="124"/>
    </row>
    <row r="46" spans="2:13" x14ac:dyDescent="0.3">
      <c r="B46" s="5" t="str">
        <f>Kostenträger!C13</f>
        <v>Bauleitung</v>
      </c>
      <c r="D46" s="122">
        <f>Kostenträger!D13</f>
        <v>72000</v>
      </c>
      <c r="E46" s="113"/>
      <c r="F46" s="126" t="s">
        <v>40</v>
      </c>
      <c r="G46" s="127"/>
      <c r="H46" s="127">
        <f>Kostenträger!D16</f>
        <v>373600.28249999997</v>
      </c>
      <c r="I46" s="124"/>
    </row>
    <row r="47" spans="2:13" x14ac:dyDescent="0.3">
      <c r="B47" s="5" t="str">
        <f>Kostenträger!C14</f>
        <v>Leistungsgerät</v>
      </c>
      <c r="D47" s="122">
        <f>Kostenträger!D14</f>
        <v>164300</v>
      </c>
      <c r="E47" s="113"/>
      <c r="F47" s="126"/>
      <c r="G47" s="127"/>
      <c r="H47" s="127"/>
      <c r="I47" s="124"/>
    </row>
    <row r="48" spans="2:13" x14ac:dyDescent="0.3">
      <c r="B48" s="5"/>
      <c r="D48" s="122"/>
      <c r="E48" s="113"/>
      <c r="F48" s="123" t="s">
        <v>12</v>
      </c>
      <c r="G48" s="113"/>
      <c r="H48" s="113"/>
      <c r="I48" s="124">
        <f>Kostenträger!D18</f>
        <v>778000</v>
      </c>
    </row>
    <row r="49" spans="2:9" x14ac:dyDescent="0.3">
      <c r="B49" s="5"/>
      <c r="D49" s="122"/>
      <c r="E49" s="113"/>
      <c r="F49" s="123"/>
      <c r="G49" s="113"/>
      <c r="H49" s="113"/>
      <c r="I49" s="124"/>
    </row>
    <row r="50" spans="2:9" ht="14.5" thickBot="1" x14ac:dyDescent="0.35">
      <c r="B50" s="74" t="s">
        <v>23</v>
      </c>
      <c r="C50" s="75"/>
      <c r="D50" s="128">
        <f>SUM(D44:D49)</f>
        <v>373600.28249999997</v>
      </c>
      <c r="E50" s="113"/>
      <c r="F50" s="129" t="str">
        <f>Kostenträger!C22</f>
        <v>Bauprojekt-Ergebnis</v>
      </c>
      <c r="G50" s="130"/>
      <c r="H50" s="130"/>
      <c r="I50" s="131">
        <f>Kostenträger!D22</f>
        <v>38899.717500000028</v>
      </c>
    </row>
  </sheetData>
  <mergeCells count="6">
    <mergeCell ref="S13:U13"/>
    <mergeCell ref="S23:U23"/>
    <mergeCell ref="F13:H13"/>
    <mergeCell ref="F23:H23"/>
    <mergeCell ref="AF13:AH13"/>
    <mergeCell ref="AF23:AH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25"/>
  <sheetViews>
    <sheetView showGridLines="0" tabSelected="1" topLeftCell="D1" zoomScale="115" zoomScaleNormal="115" zoomScalePageLayoutView="80" workbookViewId="0">
      <selection activeCell="I22" sqref="I22"/>
    </sheetView>
  </sheetViews>
  <sheetFormatPr baseColWidth="10" defaultColWidth="12.54296875" defaultRowHeight="11.5" x14ac:dyDescent="0.25"/>
  <cols>
    <col min="1" max="1" width="3.7265625" style="46" customWidth="1"/>
    <col min="2" max="2" width="26.1796875" style="45" customWidth="1"/>
    <col min="3" max="3" width="9.453125" style="46" customWidth="1"/>
    <col min="4" max="7" width="17.7265625" style="46" customWidth="1"/>
    <col min="8" max="8" width="30" style="46" bestFit="1" customWidth="1"/>
    <col min="9" max="9" width="19.453125" style="46" bestFit="1" customWidth="1"/>
    <col min="10" max="10" width="12.7265625" style="46" bestFit="1" customWidth="1"/>
    <col min="11" max="12" width="12.54296875" style="48"/>
    <col min="13" max="16384" width="12.54296875" style="46"/>
  </cols>
  <sheetData>
    <row r="1" spans="2:9" ht="15" customHeight="1" thickBot="1" x14ac:dyDescent="0.3">
      <c r="F1" s="47"/>
      <c r="G1" s="47"/>
      <c r="H1" s="47"/>
      <c r="I1" s="47"/>
    </row>
    <row r="2" spans="2:9" ht="15" customHeight="1" x14ac:dyDescent="0.3">
      <c r="B2" s="154"/>
      <c r="C2" s="42"/>
      <c r="D2" s="155" t="s">
        <v>33</v>
      </c>
      <c r="E2" s="156" t="s">
        <v>26</v>
      </c>
      <c r="F2" s="155" t="s">
        <v>34</v>
      </c>
      <c r="G2" s="156" t="s">
        <v>28</v>
      </c>
      <c r="H2" s="157" t="s">
        <v>35</v>
      </c>
      <c r="I2" s="158" t="s">
        <v>48</v>
      </c>
    </row>
    <row r="3" spans="2:9" ht="15" customHeight="1" x14ac:dyDescent="0.3">
      <c r="B3" s="55"/>
      <c r="C3" s="1"/>
      <c r="D3" s="94"/>
      <c r="E3" s="8"/>
      <c r="F3" s="94"/>
      <c r="G3" s="8"/>
      <c r="H3" s="159"/>
      <c r="I3" s="146"/>
    </row>
    <row r="4" spans="2:9" ht="15" customHeight="1" x14ac:dyDescent="0.3">
      <c r="B4" s="160" t="str">
        <f>Kostenträger!C4</f>
        <v>Kostenträger</v>
      </c>
      <c r="C4" s="161"/>
      <c r="D4" s="143">
        <f t="shared" ref="D4:I4" si="0">SUM(D5:D5)</f>
        <v>778000</v>
      </c>
      <c r="E4" s="141">
        <f t="shared" si="0"/>
        <v>661300.28249999997</v>
      </c>
      <c r="F4" s="143">
        <f t="shared" si="0"/>
        <v>77800</v>
      </c>
      <c r="G4" s="141">
        <f t="shared" si="0"/>
        <v>739100.28249999997</v>
      </c>
      <c r="H4" s="162">
        <f t="shared" si="0"/>
        <v>116699.71750000003</v>
      </c>
      <c r="I4" s="140">
        <f t="shared" si="0"/>
        <v>38899.717500000028</v>
      </c>
    </row>
    <row r="5" spans="2:9" ht="15" customHeight="1" x14ac:dyDescent="0.3">
      <c r="B5" s="163" t="str">
        <f>Kostenträger!D4</f>
        <v>Projekt</v>
      </c>
      <c r="C5" s="113" t="str">
        <f>Kostenträger!D5</f>
        <v>98…1</v>
      </c>
      <c r="D5" s="164">
        <f>Kostenträger!D18</f>
        <v>778000</v>
      </c>
      <c r="E5" s="139">
        <f>Kostenträger!D19</f>
        <v>661300.28249999997</v>
      </c>
      <c r="F5" s="164">
        <f>Kostenträger!D12</f>
        <v>77800</v>
      </c>
      <c r="G5" s="139">
        <f>Kostenträger!D20</f>
        <v>739100.28249999997</v>
      </c>
      <c r="H5" s="165">
        <f>D5-E5</f>
        <v>116699.71750000003</v>
      </c>
      <c r="I5" s="166">
        <f>D5-G5</f>
        <v>38899.717500000028</v>
      </c>
    </row>
    <row r="6" spans="2:9" ht="15" customHeight="1" x14ac:dyDescent="0.3">
      <c r="B6" s="163"/>
      <c r="C6" s="113"/>
      <c r="D6" s="164"/>
      <c r="E6" s="139"/>
      <c r="F6" s="164"/>
      <c r="G6" s="139"/>
      <c r="H6" s="165"/>
      <c r="I6" s="166"/>
    </row>
    <row r="7" spans="2:9" ht="15" customHeight="1" x14ac:dyDescent="0.3">
      <c r="B7" s="167"/>
      <c r="C7" s="168"/>
      <c r="D7" s="168"/>
      <c r="E7" s="168"/>
      <c r="F7" s="168"/>
      <c r="G7" s="168"/>
      <c r="H7" s="169" t="s">
        <v>55</v>
      </c>
      <c r="I7" s="140">
        <f>SUM(I5:I5)</f>
        <v>38899.717500000028</v>
      </c>
    </row>
    <row r="8" spans="2:9" ht="15" customHeight="1" x14ac:dyDescent="0.3">
      <c r="B8" s="163"/>
      <c r="C8" s="113"/>
      <c r="D8" s="164"/>
      <c r="E8" s="139"/>
      <c r="F8" s="139"/>
      <c r="G8" s="139"/>
      <c r="H8" s="165"/>
      <c r="I8" s="166"/>
    </row>
    <row r="9" spans="2:9" ht="15" customHeight="1" x14ac:dyDescent="0.3">
      <c r="B9" s="160" t="str">
        <f>Umlagekostenstellen!C4</f>
        <v>Umlagekostenstelle</v>
      </c>
      <c r="C9" s="161"/>
      <c r="D9" s="170">
        <f>SUM(D10:D12)</f>
        <v>217300.2825</v>
      </c>
      <c r="E9" s="141"/>
      <c r="F9" s="141"/>
      <c r="G9" s="171">
        <f>SUM(G10:G12)</f>
        <v>217300.2825</v>
      </c>
      <c r="H9" s="168" t="s">
        <v>45</v>
      </c>
      <c r="I9" s="140">
        <f>SUM(I10:I12)</f>
        <v>0</v>
      </c>
    </row>
    <row r="10" spans="2:9" ht="15" customHeight="1" x14ac:dyDescent="0.3">
      <c r="B10" s="163" t="str">
        <f>Umlagekostenstellen!D4</f>
        <v>Verwaltung</v>
      </c>
      <c r="C10" s="113" t="str">
        <f>Umlagekostenstellen!D5</f>
        <v>95…1</v>
      </c>
      <c r="D10" s="172">
        <f>Umlagekostenstellen!D18</f>
        <v>77800</v>
      </c>
      <c r="E10" s="139"/>
      <c r="F10" s="139"/>
      <c r="G10" s="173">
        <f>Umlagekostenstellen!D14</f>
        <v>77800</v>
      </c>
      <c r="H10" s="174" t="str">
        <f>Umlagekostenstellen!C19</f>
        <v>Ausgeglichen</v>
      </c>
      <c r="I10" s="166">
        <f>Umlagekostenstellen!D19</f>
        <v>0</v>
      </c>
    </row>
    <row r="11" spans="2:9" ht="15" customHeight="1" x14ac:dyDescent="0.3">
      <c r="B11" s="163" t="str">
        <f>Umlagekostenstellen!D42</f>
        <v>Sozialkosten</v>
      </c>
      <c r="C11" s="113" t="str">
        <f>Umlagekostenstellen!D43</f>
        <v>95…5</v>
      </c>
      <c r="D11" s="172">
        <f>Umlagekostenstellen!D55</f>
        <v>59500.282500000001</v>
      </c>
      <c r="E11" s="139"/>
      <c r="F11" s="139"/>
      <c r="G11" s="173">
        <f>Umlagekostenstellen!D51</f>
        <v>59500.282500000001</v>
      </c>
      <c r="H11" s="174" t="str">
        <f>Umlagekostenstellen!C56</f>
        <v>Ausgeglichen</v>
      </c>
      <c r="I11" s="166">
        <f>Umlagekostenstellen!D56</f>
        <v>0</v>
      </c>
    </row>
    <row r="12" spans="2:9" ht="15" customHeight="1" x14ac:dyDescent="0.3">
      <c r="B12" s="163" t="str">
        <f>Umlagekostenstellen!D23</f>
        <v>Bauleitung</v>
      </c>
      <c r="C12" s="113" t="str">
        <f>Umlagekostenstellen!D24</f>
        <v>95…2</v>
      </c>
      <c r="D12" s="172">
        <f>Umlagekostenstellen!D37</f>
        <v>80000</v>
      </c>
      <c r="E12" s="139"/>
      <c r="F12" s="139"/>
      <c r="G12" s="173">
        <f>Umlagekostenstellen!D32</f>
        <v>80000</v>
      </c>
      <c r="H12" s="174" t="str">
        <f>Umlagekostenstellen!C38</f>
        <v>Ausgeglichen</v>
      </c>
      <c r="I12" s="166">
        <f>Umlagekostenstellen!D38</f>
        <v>0</v>
      </c>
    </row>
    <row r="13" spans="2:9" ht="15" customHeight="1" x14ac:dyDescent="0.3">
      <c r="B13" s="163"/>
      <c r="C13" s="113"/>
      <c r="D13" s="164"/>
      <c r="E13" s="139"/>
      <c r="F13" s="139"/>
      <c r="G13" s="139"/>
      <c r="H13" s="165"/>
      <c r="I13" s="166"/>
    </row>
    <row r="14" spans="2:9" ht="15" customHeight="1" x14ac:dyDescent="0.3">
      <c r="B14" s="160" t="str">
        <f>Verrechnungskostenstellen!C4</f>
        <v>Verrechnungskostenstelle</v>
      </c>
      <c r="C14" s="161"/>
      <c r="D14" s="143">
        <f>SUM(D15:D15)</f>
        <v>164300</v>
      </c>
      <c r="E14" s="141"/>
      <c r="F14" s="141"/>
      <c r="G14" s="141">
        <f>SUM(G15:G15)</f>
        <v>164300</v>
      </c>
      <c r="H14" s="168" t="s">
        <v>45</v>
      </c>
      <c r="I14" s="140">
        <f>SUM(I15:I15)</f>
        <v>0</v>
      </c>
    </row>
    <row r="15" spans="2:9" ht="15" customHeight="1" x14ac:dyDescent="0.3">
      <c r="B15" s="163" t="str">
        <f>Verrechnungskostenstellen!D4</f>
        <v>Leistungsgerät</v>
      </c>
      <c r="C15" s="113" t="str">
        <f>Verrechnungskostenstellen!D5</f>
        <v>96…1</v>
      </c>
      <c r="D15" s="172">
        <f>Verrechnungskostenstellen!D17</f>
        <v>164300</v>
      </c>
      <c r="E15" s="139"/>
      <c r="F15" s="139"/>
      <c r="G15" s="173">
        <f>Verrechnungskostenstellen!D13</f>
        <v>164300</v>
      </c>
      <c r="H15" s="174" t="str">
        <f>Verrechnungskostenstellen!C18</f>
        <v>Ausgeglichen</v>
      </c>
      <c r="I15" s="166">
        <f>Verrechnungskostenstellen!D18</f>
        <v>0</v>
      </c>
    </row>
    <row r="16" spans="2:9" ht="15" customHeight="1" x14ac:dyDescent="0.3">
      <c r="B16" s="163"/>
      <c r="C16" s="113"/>
      <c r="D16" s="164"/>
      <c r="E16" s="139"/>
      <c r="F16" s="139"/>
      <c r="G16" s="139"/>
      <c r="H16" s="165"/>
      <c r="I16" s="166"/>
    </row>
    <row r="17" spans="2:9" ht="15" customHeight="1" thickBot="1" x14ac:dyDescent="0.35">
      <c r="B17" s="238" t="s">
        <v>31</v>
      </c>
      <c r="C17" s="239"/>
      <c r="D17" s="239"/>
      <c r="E17" s="239"/>
      <c r="F17" s="239"/>
      <c r="G17" s="239"/>
      <c r="H17" s="240"/>
      <c r="I17" s="112">
        <f>I7+I9+I14</f>
        <v>38899.717500000028</v>
      </c>
    </row>
    <row r="18" spans="2:9" ht="15" customHeight="1" x14ac:dyDescent="0.25"/>
    <row r="19" spans="2:9" ht="15" customHeight="1" x14ac:dyDescent="0.25"/>
    <row r="20" spans="2:9" ht="15" customHeight="1" x14ac:dyDescent="0.25"/>
    <row r="21" spans="2:9" ht="15" customHeight="1" x14ac:dyDescent="0.25"/>
    <row r="22" spans="2:9" ht="15" customHeight="1" x14ac:dyDescent="0.25"/>
    <row r="23" spans="2:9" ht="15" customHeight="1" x14ac:dyDescent="0.25"/>
    <row r="24" spans="2:9" ht="15" customHeight="1" x14ac:dyDescent="0.25"/>
    <row r="25" spans="2:9" ht="15" customHeight="1" x14ac:dyDescent="0.25"/>
  </sheetData>
  <mergeCells count="1">
    <mergeCell ref="B17:H17"/>
  </mergeCells>
  <pageMargins left="0.70866141732283472" right="0.70866141732283472" top="0.78740157480314965" bottom="0.78740157480314965" header="0.31496062992125984" footer="0.31496062992125984"/>
  <pageSetup paperSize="9" scale="86" fitToHeight="7" orientation="landscape" r:id="rId1"/>
  <headerFooter scaleWithDoc="0">
    <oddHeader>&amp;L&amp;G&amp;CFriedrich Müsse GmbH &amp; Co. KG</oddHeader>
    <oddFooter>&amp;L&amp;"Arial,Standard"&amp;9© BWI-Bau 2015
&amp;R© BWI-Bau GmbH 2015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34"/>
  <sheetViews>
    <sheetView showGridLines="0" topLeftCell="A7" zoomScaleNormal="100" workbookViewId="0">
      <selection activeCell="J6" sqref="J6"/>
    </sheetView>
  </sheetViews>
  <sheetFormatPr baseColWidth="10" defaultColWidth="11.453125" defaultRowHeight="14" x14ac:dyDescent="0.3"/>
  <cols>
    <col min="1" max="1" width="3.7265625" style="1" customWidth="1"/>
    <col min="2" max="2" width="8.7265625" style="1" customWidth="1"/>
    <col min="3" max="3" width="42.453125" style="1" customWidth="1"/>
    <col min="4" max="8" width="17.7265625" style="1" customWidth="1"/>
    <col min="9" max="9" width="17.7265625" style="2" customWidth="1"/>
    <col min="10" max="16384" width="11.453125" style="1"/>
  </cols>
  <sheetData>
    <row r="1" spans="2:9" ht="14.5" thickBot="1" x14ac:dyDescent="0.35"/>
    <row r="2" spans="2:9" x14ac:dyDescent="0.3">
      <c r="B2" s="32"/>
      <c r="C2" s="52" t="s">
        <v>32</v>
      </c>
      <c r="D2" s="41" t="s">
        <v>65</v>
      </c>
      <c r="E2" s="42"/>
      <c r="F2" s="42"/>
      <c r="G2" s="42"/>
      <c r="H2" s="41" t="s">
        <v>0</v>
      </c>
      <c r="I2" s="44"/>
    </row>
    <row r="3" spans="2:9" ht="30" customHeight="1" x14ac:dyDescent="0.3">
      <c r="B3" s="5"/>
      <c r="C3" s="8"/>
      <c r="D3" s="31" t="str">
        <f>Organigramm!E4</f>
        <v>Verwaltung</v>
      </c>
      <c r="E3" s="31" t="str">
        <f>Organigramm!H9</f>
        <v>Sozialkosten</v>
      </c>
      <c r="F3" s="31" t="str">
        <f>Organigramm!B9</f>
        <v>Bauleitung</v>
      </c>
      <c r="G3" s="31" t="str">
        <f>Organigramm!E9</f>
        <v>Leistungsgerät</v>
      </c>
      <c r="H3" s="31" t="str">
        <f>Organigramm!C14</f>
        <v>Projekt</v>
      </c>
      <c r="I3" s="39" t="s">
        <v>24</v>
      </c>
    </row>
    <row r="4" spans="2:9" ht="15" customHeight="1" x14ac:dyDescent="0.3">
      <c r="B4" s="10" t="str">
        <f>Kostenarten!B5</f>
        <v>BKR</v>
      </c>
      <c r="C4" s="53" t="s">
        <v>1</v>
      </c>
      <c r="D4" s="31" t="str">
        <f>Organigramm!E6</f>
        <v>95…1</v>
      </c>
      <c r="E4" s="11" t="str">
        <f>Organigramm!H11</f>
        <v>95…5</v>
      </c>
      <c r="F4" s="11" t="str">
        <f>Organigramm!B11</f>
        <v>95…2</v>
      </c>
      <c r="G4" s="11" t="str">
        <f>Organigramm!E11</f>
        <v>96…1</v>
      </c>
      <c r="H4" s="11" t="str">
        <f>Organigramm!C16</f>
        <v>98…1</v>
      </c>
      <c r="I4" s="40"/>
    </row>
    <row r="5" spans="2:9" ht="30" customHeight="1" x14ac:dyDescent="0.3">
      <c r="B5" s="49" t="str">
        <f>Umlagekostenstellen!B6</f>
        <v>60.…</v>
      </c>
      <c r="C5" s="50" t="str">
        <f>Umlagekostenstellen!C6</f>
        <v>Lohn- und Gehaltskosten</v>
      </c>
      <c r="D5" s="134">
        <f>Umlagekostenstellen!D6</f>
        <v>50000</v>
      </c>
      <c r="E5" s="134">
        <f>Umlagekostenstellen!D44</f>
        <v>59500.282500000001</v>
      </c>
      <c r="F5" s="134">
        <f>Umlagekostenstellen!D25</f>
        <v>58840</v>
      </c>
      <c r="G5" s="134">
        <f>Verrechnungskostenstellen!D6</f>
        <v>5000</v>
      </c>
      <c r="H5" s="134">
        <f>Kostenträger!D6</f>
        <v>69100</v>
      </c>
      <c r="I5" s="135">
        <f>SUM(D5:H5)</f>
        <v>242440.2825</v>
      </c>
    </row>
    <row r="6" spans="2:9" ht="30" customHeight="1" x14ac:dyDescent="0.3">
      <c r="B6" s="51" t="str">
        <f>Umlagekostenstellen!B7</f>
        <v>641…</v>
      </c>
      <c r="C6" s="31" t="str">
        <f>Umlagekostenstellen!C7</f>
        <v>Gerätekosten</v>
      </c>
      <c r="D6" s="136">
        <f>Umlagekostenstellen!D7</f>
        <v>0</v>
      </c>
      <c r="E6" s="136">
        <f>Umlagekostenstellen!D45</f>
        <v>0</v>
      </c>
      <c r="F6" s="136">
        <f>Umlagekostenstellen!D26</f>
        <v>0</v>
      </c>
      <c r="G6" s="136">
        <f>Verrechnungskostenstellen!D7</f>
        <v>154300</v>
      </c>
      <c r="H6" s="136">
        <f>Kostenträger!D7</f>
        <v>0</v>
      </c>
      <c r="I6" s="137">
        <f>SUM(D6:H6)</f>
        <v>154300</v>
      </c>
    </row>
    <row r="7" spans="2:9" ht="30" customHeight="1" x14ac:dyDescent="0.3">
      <c r="B7" s="51" t="str">
        <f>Umlagekostenstellen!B8</f>
        <v>68….</v>
      </c>
      <c r="C7" s="31" t="str">
        <f>Umlagekostenstellen!C8</f>
        <v>Sonstige Kosten</v>
      </c>
      <c r="D7" s="136">
        <f>Umlagekostenstellen!D8</f>
        <v>19800</v>
      </c>
      <c r="E7" s="136">
        <f>Umlagekostenstellen!D46</f>
        <v>0</v>
      </c>
      <c r="F7" s="136">
        <f>Umlagekostenstellen!D27</f>
        <v>21160</v>
      </c>
      <c r="G7" s="136">
        <f>Verrechnungskostenstellen!D8</f>
        <v>5000</v>
      </c>
      <c r="H7" s="136">
        <f>Kostenträger!D8</f>
        <v>296400</v>
      </c>
      <c r="I7" s="137">
        <f>SUM(D7:H7)</f>
        <v>342360</v>
      </c>
    </row>
    <row r="8" spans="2:9" x14ac:dyDescent="0.3">
      <c r="B8" s="6"/>
      <c r="C8" s="43" t="s">
        <v>44</v>
      </c>
      <c r="D8" s="138">
        <f>D5+D6+D7</f>
        <v>69800</v>
      </c>
      <c r="E8" s="138">
        <f t="shared" ref="E8:I8" si="0">E5+E6+E7</f>
        <v>59500.282500000001</v>
      </c>
      <c r="F8" s="138">
        <f t="shared" si="0"/>
        <v>80000</v>
      </c>
      <c r="G8" s="138">
        <f t="shared" si="0"/>
        <v>164300</v>
      </c>
      <c r="H8" s="138">
        <f t="shared" si="0"/>
        <v>365500</v>
      </c>
      <c r="I8" s="137">
        <f t="shared" si="0"/>
        <v>739100.28249999997</v>
      </c>
    </row>
    <row r="9" spans="2:9" ht="15" customHeight="1" x14ac:dyDescent="0.3">
      <c r="B9" s="5" t="str">
        <f>D4</f>
        <v>95…1</v>
      </c>
      <c r="C9" s="8" t="str">
        <f>D3</f>
        <v>Verwaltung</v>
      </c>
      <c r="D9" s="139"/>
      <c r="E9" s="139"/>
      <c r="F9" s="139"/>
      <c r="G9" s="139"/>
      <c r="H9" s="139">
        <f>Kostenträger!D12</f>
        <v>77800</v>
      </c>
      <c r="I9" s="140">
        <f>SUM(D9:H9)</f>
        <v>77800</v>
      </c>
    </row>
    <row r="10" spans="2:9" x14ac:dyDescent="0.3">
      <c r="B10" s="5" t="str">
        <f>E4</f>
        <v>95…5</v>
      </c>
      <c r="C10" s="8" t="str">
        <f>E3</f>
        <v>Sozialkosten</v>
      </c>
      <c r="D10" s="139"/>
      <c r="E10" s="139"/>
      <c r="F10" s="139"/>
      <c r="G10" s="139"/>
      <c r="H10" s="139">
        <f>Kostenträger!D11</f>
        <v>59500.282500000001</v>
      </c>
      <c r="I10" s="140">
        <f>SUM(D10:H10)</f>
        <v>59500.282500000001</v>
      </c>
    </row>
    <row r="11" spans="2:9" x14ac:dyDescent="0.3">
      <c r="B11" s="5" t="str">
        <f>F4</f>
        <v>95…2</v>
      </c>
      <c r="C11" s="8" t="str">
        <f>F3</f>
        <v>Bauleitung</v>
      </c>
      <c r="D11" s="139">
        <f>Umlagekostenstellen!D11</f>
        <v>8000</v>
      </c>
      <c r="E11" s="139"/>
      <c r="F11" s="139"/>
      <c r="G11" s="139"/>
      <c r="H11" s="139">
        <f>Kostenträger!D13</f>
        <v>72000</v>
      </c>
      <c r="I11" s="140">
        <f>SUM(D11:H11)</f>
        <v>80000</v>
      </c>
    </row>
    <row r="12" spans="2:9" x14ac:dyDescent="0.3">
      <c r="B12" s="5" t="str">
        <f>G4</f>
        <v>96…1</v>
      </c>
      <c r="C12" s="8" t="str">
        <f>G3</f>
        <v>Leistungsgerät</v>
      </c>
      <c r="D12" s="139"/>
      <c r="E12" s="139"/>
      <c r="F12" s="139"/>
      <c r="G12" s="139"/>
      <c r="H12" s="139">
        <f>Kostenträger!D14</f>
        <v>164300</v>
      </c>
      <c r="I12" s="140">
        <f>SUM(D12:H12)</f>
        <v>164300</v>
      </c>
    </row>
    <row r="13" spans="2:9" x14ac:dyDescent="0.3">
      <c r="B13" s="6"/>
      <c r="C13" s="43" t="s">
        <v>80</v>
      </c>
      <c r="D13" s="138">
        <f>SUM(D9:D12)</f>
        <v>8000</v>
      </c>
      <c r="E13" s="138">
        <f>SUM(E9:E12)</f>
        <v>0</v>
      </c>
      <c r="F13" s="138">
        <f>SUM(F9:F12)</f>
        <v>0</v>
      </c>
      <c r="G13" s="138">
        <f>SUM(G9:G12)</f>
        <v>0</v>
      </c>
      <c r="H13" s="138">
        <f>SUM(H9:H12)</f>
        <v>373600.28249999997</v>
      </c>
      <c r="I13" s="137">
        <f>SUM(D13:H13)</f>
        <v>381600.28249999997</v>
      </c>
    </row>
    <row r="14" spans="2:9" ht="5.25" customHeight="1" x14ac:dyDescent="0.3">
      <c r="B14" s="6"/>
      <c r="C14" s="8"/>
      <c r="D14" s="139"/>
      <c r="E14" s="139"/>
      <c r="F14" s="139"/>
      <c r="G14" s="139"/>
      <c r="H14" s="139"/>
      <c r="I14" s="140"/>
    </row>
    <row r="15" spans="2:9" x14ac:dyDescent="0.3">
      <c r="B15" s="6"/>
      <c r="C15" s="43" t="s">
        <v>14</v>
      </c>
      <c r="D15" s="138">
        <f>D8+D13</f>
        <v>77800</v>
      </c>
      <c r="E15" s="138">
        <f t="shared" ref="E15:G15" si="1">E8+E13</f>
        <v>59500.282500000001</v>
      </c>
      <c r="F15" s="138">
        <f t="shared" si="1"/>
        <v>80000</v>
      </c>
      <c r="G15" s="138">
        <f t="shared" si="1"/>
        <v>164300</v>
      </c>
      <c r="H15" s="139"/>
      <c r="I15" s="140"/>
    </row>
    <row r="16" spans="2:9" ht="5.25" customHeight="1" x14ac:dyDescent="0.3">
      <c r="B16" s="6"/>
      <c r="C16" s="8"/>
      <c r="D16" s="139"/>
      <c r="E16" s="139"/>
      <c r="F16" s="139"/>
      <c r="G16" s="139"/>
      <c r="H16" s="139"/>
      <c r="I16" s="140"/>
    </row>
    <row r="17" spans="2:9" x14ac:dyDescent="0.3">
      <c r="B17" s="6"/>
      <c r="C17" s="43" t="s">
        <v>9</v>
      </c>
      <c r="D17" s="138">
        <f>Umlagekostenstellen!D18</f>
        <v>77800</v>
      </c>
      <c r="E17" s="138">
        <f>Umlagekostenstellen!D55</f>
        <v>59500.282500000001</v>
      </c>
      <c r="F17" s="138">
        <f>Umlagekostenstellen!D37</f>
        <v>80000</v>
      </c>
      <c r="G17" s="138">
        <f>I12</f>
        <v>164300</v>
      </c>
      <c r="H17" s="139"/>
      <c r="I17" s="140"/>
    </row>
    <row r="18" spans="2:9" ht="5.25" customHeight="1" x14ac:dyDescent="0.3">
      <c r="B18" s="6"/>
      <c r="C18" s="8"/>
      <c r="D18" s="139"/>
      <c r="E18" s="139"/>
      <c r="F18" s="139"/>
      <c r="G18" s="139"/>
      <c r="H18" s="139"/>
      <c r="I18" s="140"/>
    </row>
    <row r="19" spans="2:9" x14ac:dyDescent="0.3">
      <c r="B19" s="6"/>
      <c r="C19" s="43" t="s">
        <v>25</v>
      </c>
      <c r="D19" s="138">
        <f t="shared" ref="D19:F19" si="2">D17-D15</f>
        <v>0</v>
      </c>
      <c r="E19" s="138">
        <f t="shared" si="2"/>
        <v>0</v>
      </c>
      <c r="F19" s="138">
        <f t="shared" si="2"/>
        <v>0</v>
      </c>
      <c r="G19" s="138">
        <f>G17-G15</f>
        <v>0</v>
      </c>
      <c r="H19" s="139"/>
      <c r="I19" s="140"/>
    </row>
    <row r="20" spans="2:9" ht="5.25" customHeight="1" x14ac:dyDescent="0.3">
      <c r="B20" s="6"/>
      <c r="C20" s="8"/>
      <c r="D20" s="139"/>
      <c r="E20" s="139"/>
      <c r="F20" s="139"/>
      <c r="G20" s="139"/>
      <c r="H20" s="139"/>
      <c r="I20" s="140"/>
    </row>
    <row r="21" spans="2:9" x14ac:dyDescent="0.3">
      <c r="B21" s="6"/>
      <c r="C21" s="43" t="s">
        <v>12</v>
      </c>
      <c r="D21" s="139"/>
      <c r="E21" s="139"/>
      <c r="F21" s="139"/>
      <c r="G21" s="139"/>
      <c r="H21" s="141">
        <f>Kostenträger!D18</f>
        <v>778000</v>
      </c>
      <c r="I21" s="140">
        <f>SUM(H21:H21)</f>
        <v>778000</v>
      </c>
    </row>
    <row r="22" spans="2:9" ht="5.25" customHeight="1" x14ac:dyDescent="0.3">
      <c r="B22" s="6"/>
      <c r="C22" s="8"/>
      <c r="D22" s="139"/>
      <c r="E22" s="139"/>
      <c r="F22" s="139"/>
      <c r="G22" s="139"/>
      <c r="H22" s="139"/>
      <c r="I22" s="140"/>
    </row>
    <row r="23" spans="2:9" x14ac:dyDescent="0.3">
      <c r="B23" s="6"/>
      <c r="C23" s="43" t="s">
        <v>26</v>
      </c>
      <c r="D23" s="139"/>
      <c r="E23" s="139"/>
      <c r="F23" s="139"/>
      <c r="G23" s="139"/>
      <c r="H23" s="141">
        <f>H8+H10+H11+H12</f>
        <v>661300.28249999997</v>
      </c>
      <c r="I23" s="140">
        <f>SUM(H23:H23)</f>
        <v>661300.28249999997</v>
      </c>
    </row>
    <row r="24" spans="2:9" ht="5.25" customHeight="1" x14ac:dyDescent="0.3">
      <c r="B24" s="6"/>
      <c r="C24" s="8"/>
      <c r="D24" s="139"/>
      <c r="E24" s="139"/>
      <c r="F24" s="139"/>
      <c r="G24" s="139"/>
      <c r="H24" s="139"/>
      <c r="I24" s="140"/>
    </row>
    <row r="25" spans="2:9" x14ac:dyDescent="0.3">
      <c r="B25" s="6"/>
      <c r="C25" s="43" t="s">
        <v>28</v>
      </c>
      <c r="D25" s="139"/>
      <c r="E25" s="139"/>
      <c r="F25" s="139"/>
      <c r="G25" s="139"/>
      <c r="H25" s="141">
        <f>H8+H13</f>
        <v>739100.28249999997</v>
      </c>
      <c r="I25" s="140">
        <f>SUM(H25:H25)</f>
        <v>739100.28249999997</v>
      </c>
    </row>
    <row r="26" spans="2:9" ht="5.25" customHeight="1" x14ac:dyDescent="0.3">
      <c r="B26" s="6"/>
      <c r="C26" s="8"/>
      <c r="D26" s="139"/>
      <c r="E26" s="139"/>
      <c r="F26" s="139"/>
      <c r="G26" s="139"/>
      <c r="H26" s="139"/>
      <c r="I26" s="140"/>
    </row>
    <row r="27" spans="2:9" x14ac:dyDescent="0.3">
      <c r="B27" s="6"/>
      <c r="C27" s="43" t="s">
        <v>56</v>
      </c>
      <c r="D27" s="139"/>
      <c r="E27" s="139"/>
      <c r="F27" s="139"/>
      <c r="G27" s="139"/>
      <c r="H27" s="141">
        <f>H21-H23</f>
        <v>116699.71750000003</v>
      </c>
      <c r="I27" s="140">
        <f>SUM(H27:H27)</f>
        <v>116699.71750000003</v>
      </c>
    </row>
    <row r="28" spans="2:9" ht="5.25" customHeight="1" x14ac:dyDescent="0.3">
      <c r="B28" s="6"/>
      <c r="C28" s="8"/>
      <c r="D28" s="139"/>
      <c r="E28" s="139"/>
      <c r="F28" s="139"/>
      <c r="G28" s="139"/>
      <c r="H28" s="139"/>
      <c r="I28" s="140"/>
    </row>
    <row r="29" spans="2:9" x14ac:dyDescent="0.3">
      <c r="B29" s="6"/>
      <c r="C29" s="43" t="s">
        <v>30</v>
      </c>
      <c r="D29" s="139"/>
      <c r="E29" s="139"/>
      <c r="F29" s="139"/>
      <c r="G29" s="139"/>
      <c r="H29" s="141">
        <f>H21-H25</f>
        <v>38899.717500000028</v>
      </c>
      <c r="I29" s="142">
        <f>SUM(H29:H29)</f>
        <v>38899.717500000028</v>
      </c>
    </row>
    <row r="30" spans="2:9" ht="5.25" customHeight="1" x14ac:dyDescent="0.3">
      <c r="B30" s="6"/>
      <c r="C30" s="8"/>
      <c r="D30" s="139"/>
      <c r="E30" s="139"/>
      <c r="F30" s="139"/>
      <c r="G30" s="139"/>
      <c r="H30" s="139"/>
      <c r="I30" s="140"/>
    </row>
    <row r="31" spans="2:9" x14ac:dyDescent="0.3">
      <c r="B31" s="6"/>
      <c r="C31" s="43" t="str">
        <f>C19</f>
        <v>Über- / Unterdeckung</v>
      </c>
      <c r="D31" s="139"/>
      <c r="E31" s="139"/>
      <c r="F31" s="139"/>
      <c r="G31" s="139"/>
      <c r="H31" s="139"/>
      <c r="I31" s="140">
        <f>SUM(D19:G19)</f>
        <v>0</v>
      </c>
    </row>
    <row r="32" spans="2:9" ht="5.25" customHeight="1" x14ac:dyDescent="0.3">
      <c r="B32" s="6"/>
      <c r="C32" s="8"/>
      <c r="D32" s="139"/>
      <c r="E32" s="139"/>
      <c r="F32" s="139"/>
      <c r="G32" s="139"/>
      <c r="H32" s="139"/>
      <c r="I32" s="140"/>
    </row>
    <row r="33" spans="2:9" x14ac:dyDescent="0.3">
      <c r="B33" s="6"/>
      <c r="C33" s="43" t="s">
        <v>31</v>
      </c>
      <c r="D33" s="139"/>
      <c r="E33" s="139"/>
      <c r="F33" s="139"/>
      <c r="G33" s="139"/>
      <c r="H33" s="139"/>
      <c r="I33" s="142">
        <f>I29+I31</f>
        <v>38899.717500000028</v>
      </c>
    </row>
    <row r="34" spans="2:9" ht="14.5" thickBot="1" x14ac:dyDescent="0.35">
      <c r="B34" s="7"/>
      <c r="C34" s="9"/>
      <c r="D34" s="36"/>
      <c r="E34" s="36"/>
      <c r="F34" s="36"/>
      <c r="G34" s="36"/>
      <c r="H34" s="36"/>
      <c r="I34" s="38"/>
    </row>
  </sheetData>
  <pageMargins left="0.7" right="0.7" top="0.78740157499999996" bottom="0.78740157499999996" header="0.3" footer="0.3"/>
  <pageSetup paperSize="9" orientation="portrait" r:id="rId1"/>
  <ignoredErrors>
    <ignoredError sqref="I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CE9D6F9AE5764281ED4D0F8469937F" ma:contentTypeVersion="16" ma:contentTypeDescription="Ein neues Dokument erstellen." ma:contentTypeScope="" ma:versionID="212c0790929f416ec80da73d5e935edc">
  <xsd:schema xmlns:xsd="http://www.w3.org/2001/XMLSchema" xmlns:xs="http://www.w3.org/2001/XMLSchema" xmlns:p="http://schemas.microsoft.com/office/2006/metadata/properties" xmlns:ns2="ba451e40-fb0d-409f-ac81-0c541808eea6" xmlns:ns3="017b1b7f-fa12-4f6a-be30-36c8f984fc5d" targetNamespace="http://schemas.microsoft.com/office/2006/metadata/properties" ma:root="true" ma:fieldsID="e8c517ea90943b793d50610eb1a0982b" ns2:_="" ns3:_="">
    <xsd:import namespace="ba451e40-fb0d-409f-ac81-0c541808eea6"/>
    <xsd:import namespace="017b1b7f-fa12-4f6a-be30-36c8f984f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51e40-fb0d-409f-ac81-0c541808ee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f9684068-30b6-446b-8472-3fec3ee205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b1b7f-fa12-4f6a-be30-36c8f984f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1c509b9-1c0a-435a-a724-dca48e04b6d4}" ma:internalName="TaxCatchAll" ma:showField="CatchAllData" ma:web="017b1b7f-fa12-4f6a-be30-36c8f984f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7b1b7f-fa12-4f6a-be30-36c8f984fc5d" xsi:nil="true"/>
    <lcf76f155ced4ddcb4097134ff3c332f xmlns="ba451e40-fb0d-409f-ac81-0c541808ee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DE2A3C-D470-4D38-B63B-EC57D9F5E4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EC2996-4E38-4CE7-86EC-8046C3AEB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51e40-fb0d-409f-ac81-0c541808eea6"/>
    <ds:schemaRef ds:uri="017b1b7f-fa12-4f6a-be30-36c8f984f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8F1E1A-029D-4D2D-9766-7CC3D7D0B0A5}">
  <ds:schemaRefs>
    <ds:schemaRef ds:uri="http://schemas.microsoft.com/office/2006/metadata/properties"/>
    <ds:schemaRef ds:uri="http://schemas.microsoft.com/office/infopath/2007/PartnerControls"/>
    <ds:schemaRef ds:uri="017b1b7f-fa12-4f6a-be30-36c8f984fc5d"/>
    <ds:schemaRef ds:uri="ba451e40-fb0d-409f-ac81-0c541808ee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Organigramm</vt:lpstr>
      <vt:lpstr>Kostenarten</vt:lpstr>
      <vt:lpstr>Umlagekostenstellen</vt:lpstr>
      <vt:lpstr>Verrechnungskostenstellen</vt:lpstr>
      <vt:lpstr>Kostenträger</vt:lpstr>
      <vt:lpstr>Übersicht ILV</vt:lpstr>
      <vt:lpstr>Ergebnisrechnung</vt:lpstr>
      <vt:lpstr>BAB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Oepen, Ralf, Prof. Dr.</dc:creator>
  <cp:lastModifiedBy>Ralf-Peter Oepen</cp:lastModifiedBy>
  <dcterms:created xsi:type="dcterms:W3CDTF">2015-05-13T06:08:34Z</dcterms:created>
  <dcterms:modified xsi:type="dcterms:W3CDTF">2024-12-05T07:31:20Z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0x01010080CE9D6F9AE5764281ED4D0F8469937F</vt:lpwstr>
  </property>
  <property fmtid="{D5CDD505-2E9C-101B-9397-08002B2CF9AE}" pid="3" name="MediaServiceImageTags">
    <vt:lpwstr/>
  </property>
</Properties>
</file>